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216" windowHeight="9636" activeTab="3"/>
  </bookViews>
  <sheets>
    <sheet name="тит.лист" sheetId="1" r:id="rId1"/>
    <sheet name="Сведения" sheetId="2" r:id="rId2"/>
    <sheet name="табл. 1" sheetId="3" r:id="rId3"/>
    <sheet name="табл2 2018" sheetId="4" r:id="rId4"/>
    <sheet name="табл 2 2019" sheetId="5" r:id="rId5"/>
    <sheet name="табл2 2020" sheetId="6" r:id="rId6"/>
    <sheet name="табл. 2.1" sheetId="7" r:id="rId7"/>
    <sheet name="табл. 3" sheetId="8" r:id="rId8"/>
    <sheet name="табл. 4" sheetId="9" r:id="rId9"/>
    <sheet name="табл2 стар" sheetId="10" state="hidden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9">'табл2 стар'!$4:$5</definedName>
    <definedName name="_xlnm.Print_Area" localSheetId="1">'Сведения'!$A$1:$F$34</definedName>
    <definedName name="_xlnm.Print_Area" localSheetId="4">'табл 2 2019'!$A$1:$I$54</definedName>
    <definedName name="_xlnm.Print_Area" localSheetId="2">'табл. 1'!$A$1:$C$28</definedName>
    <definedName name="_xlnm.Print_Area" localSheetId="3">'табл2 2018'!$A$1:$I$54</definedName>
    <definedName name="_xlnm.Print_Area" localSheetId="5">'табл2 2020'!$A$1:$I$54</definedName>
    <definedName name="_xlnm.Print_Area" localSheetId="0">'тит.лист'!$A$1:$H$36</definedName>
  </definedNames>
  <calcPr fullCalcOnLoad="1"/>
</workbook>
</file>

<file path=xl/sharedStrings.xml><?xml version="1.0" encoding="utf-8"?>
<sst xmlns="http://schemas.openxmlformats.org/spreadsheetml/2006/main" count="608" uniqueCount="257">
  <si>
    <t>"___"_______201___г.</t>
  </si>
  <si>
    <t>Показатели по поступлениям и выплатам учреждения</t>
  </si>
  <si>
    <t>1.</t>
  </si>
  <si>
    <t>2.</t>
  </si>
  <si>
    <t>ОКЕИ</t>
  </si>
  <si>
    <t>Планируемый остаток средств на начало планируемого года</t>
  </si>
  <si>
    <t xml:space="preserve">Выплаты, всего:     </t>
  </si>
  <si>
    <t xml:space="preserve">в том числе:     </t>
  </si>
  <si>
    <t>Планируемый остаток средств на конец планируемого года</t>
  </si>
  <si>
    <t xml:space="preserve">Наименование показателя </t>
  </si>
  <si>
    <t>Руководитель учреждения __________</t>
  </si>
  <si>
    <t>"СОГЛАСОВАНО"</t>
  </si>
  <si>
    <t>"УТВЕРЖДАЮ"</t>
  </si>
  <si>
    <t>коммунальные услуги</t>
  </si>
  <si>
    <t>приобретение основных средств</t>
  </si>
  <si>
    <t>расходы на проведение капитального ремонта</t>
  </si>
  <si>
    <t>Первый заместитель министра образования РК ________</t>
  </si>
  <si>
    <t>Приложение 2.</t>
  </si>
  <si>
    <t>Причины отклонений</t>
  </si>
  <si>
    <t>По содержанию имущества:</t>
  </si>
  <si>
    <t>За счет поступлений из бюджета всего:</t>
  </si>
  <si>
    <t>прочие расходы</t>
  </si>
  <si>
    <t>оплата труда</t>
  </si>
  <si>
    <t>прочие выплаты</t>
  </si>
  <si>
    <t>за предшествующий период</t>
  </si>
  <si>
    <t xml:space="preserve">за отчетный период по состоянию на 01 января 20__ года </t>
  </si>
  <si>
    <t xml:space="preserve">за отчетный период по состоянию на 31 декабря 20__ года </t>
  </si>
  <si>
    <t>Перечень и объем услуг (работ) согласно госзаданию:</t>
  </si>
  <si>
    <t xml:space="preserve">Наименование показателя     </t>
  </si>
  <si>
    <t>доходы от возмещения коммунальных услуг</t>
  </si>
  <si>
    <t>субсидии на выполнение государственного задания</t>
  </si>
  <si>
    <t>субсидии на иные цели</t>
  </si>
  <si>
    <t>7.1.</t>
  </si>
  <si>
    <t>7.2.</t>
  </si>
  <si>
    <t>6.1.</t>
  </si>
  <si>
    <t>6.1.1.</t>
  </si>
  <si>
    <t>6.1.2.</t>
  </si>
  <si>
    <t>6.2.</t>
  </si>
  <si>
    <t>6.3.</t>
  </si>
  <si>
    <t>6.4.</t>
  </si>
  <si>
    <t>18.1.</t>
  </si>
  <si>
    <t>начисления на выплаты по оплате труда</t>
  </si>
  <si>
    <t>Иные выплаты</t>
  </si>
  <si>
    <t>доходы от образовательной деятельности</t>
  </si>
  <si>
    <t>налоги (на землю, ТС, имущество)</t>
  </si>
  <si>
    <t>30.1.</t>
  </si>
  <si>
    <t>30.2.</t>
  </si>
  <si>
    <t xml:space="preserve">Плановые значения показателя по состоянию на 01 января 20___года, тыс.руб. </t>
  </si>
  <si>
    <t xml:space="preserve">Плановые значения показателя по состоянию на 31 декабря 20___года, тыс.руб. </t>
  </si>
  <si>
    <t>Фактические значения показателя  за предшествующий период, тыс. руб.</t>
  </si>
  <si>
    <t xml:space="preserve">Плановые значения показателя, распределенные Учреждением, по состоянию на 31 декабря 20___года, тыс.руб. </t>
  </si>
  <si>
    <t>Отклонения фактических показателей от плановых, тыс.руб.</t>
  </si>
  <si>
    <t xml:space="preserve">Поступления, всего: </t>
  </si>
  <si>
    <t>поступления от приносящей доход деятельности всего, в т.ч.</t>
  </si>
  <si>
    <t xml:space="preserve">в том числе: </t>
  </si>
  <si>
    <t>7.3.</t>
  </si>
  <si>
    <t>прочие доходы</t>
  </si>
  <si>
    <t>поступления от реализации ценных бумаг</t>
  </si>
  <si>
    <t>спипендия</t>
  </si>
  <si>
    <t>приобретение продуктов питания, организация питания детей-сирот</t>
  </si>
  <si>
    <t>приобретение мягкого инвентаря для детей-сирот</t>
  </si>
  <si>
    <t>За счет поступлений от приносящей доход деятельности, от реализации ценных бумаг, всего:</t>
  </si>
  <si>
    <t>приобретение ценных бумаг</t>
  </si>
  <si>
    <t xml:space="preserve">Остаток по состоянию на 31 декабря 20___года, тыс.руб. </t>
  </si>
  <si>
    <t>8=6-7</t>
  </si>
  <si>
    <t>Х</t>
  </si>
  <si>
    <t>9=5-7</t>
  </si>
  <si>
    <t>По оказанию услуг (работ) (в разрезе программ обучения):</t>
  </si>
  <si>
    <t>Утверждено</t>
  </si>
  <si>
    <t>подпись</t>
  </si>
  <si>
    <t>дата</t>
  </si>
  <si>
    <t>ФИО</t>
  </si>
  <si>
    <t>(наименование учреждения)</t>
  </si>
  <si>
    <t>Главный бухгалтер</t>
  </si>
  <si>
    <t>социальные выплаты детям-сиротам</t>
  </si>
  <si>
    <t>в т.ч. компенсация питания детям-сиротам</t>
  </si>
  <si>
    <t>Номер строки</t>
  </si>
  <si>
    <t>Фактические значения показателя по состоянию на 31 декабря 20___года, тыс.руб. (касса)</t>
  </si>
  <si>
    <t>п.п. Программы……</t>
  </si>
  <si>
    <t>п. Программы…… всего, в т.ч.</t>
  </si>
  <si>
    <t>на реализацию п. Программы…… всего, в т.ч.</t>
  </si>
  <si>
    <t>на реализацию п.п. Программы……</t>
  </si>
  <si>
    <t>Таблица 2</t>
  </si>
  <si>
    <t>Таблица 1</t>
  </si>
  <si>
    <t xml:space="preserve">Министерство образования, науки и молодежной политики Республики Коми </t>
  </si>
  <si>
    <t>Общая балансовая стоимость недвижимого государственного имущества, руб.</t>
  </si>
  <si>
    <t>Наименование показателя</t>
  </si>
  <si>
    <t>Код строки</t>
  </si>
  <si>
    <t>Год начала закупки</t>
  </si>
  <si>
    <t>всего на закупки</t>
  </si>
  <si>
    <t>в том числе: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</si>
  <si>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</si>
  <si>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</si>
  <si>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</si>
  <si>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</si>
  <si>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</si>
  <si>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</si>
  <si>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</si>
  <si>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</si>
  <si>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</si>
  <si>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2.1</t>
  </si>
  <si>
    <t>Сумма выплат по расходам на закупку товаров, работ и услуг, руб. 
(с точностью до двух знаков после запятой - 0,00)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</si>
  <si>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</si>
  <si>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</si>
  <si>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</si>
  <si>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</si>
  <si>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</si>
  <si>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3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</si>
  <si>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</si>
  <si>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</si>
  <si>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</si>
  <si>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Таблица 4</t>
  </si>
  <si>
    <t>Справочная информация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</si>
  <si>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</si>
  <si>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</si>
  <si>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</si>
  <si>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</si>
  <si>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</si>
  <si>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</si>
  <si>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</si>
  <si>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</si>
  <si>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</si>
  <si>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</si>
  <si>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</si>
  <si>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</si>
  <si>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</si>
  <si>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</si>
  <si>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</si>
  <si>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</si>
  <si>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</si>
  <si>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</si>
  <si>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</si>
  <si>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</si>
  <si>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</si>
  <si>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</si>
  <si>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</si>
  <si>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</si>
  <si>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</si>
  <si>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</si>
  <si>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</si>
  <si>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субсидии на финансовое обеспечение выполнения государственного задания из республиканского бюджета Республики Коми</t>
  </si>
  <si>
    <t>N п/п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</si>
  <si>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</si>
  <si>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</si>
  <si>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</si>
  <si>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</si>
  <si>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</si>
  <si>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</si>
  <si>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</si>
  <si>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</si>
  <si>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</si>
  <si>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</si>
  <si>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</si>
  <si>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</si>
  <si>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</si>
  <si>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</si>
  <si>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</si>
  <si>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финансового состояния учреждения
на ___________________________ 20__ г.
(последнюю отчетную дату)</t>
  </si>
  <si>
    <t>Сведения о деятельности государственного учреждения</t>
  </si>
  <si>
    <t>Виды деятельности учреждения, относящиеся к его основным видам деятельности в соответствии с уставом: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</si>
  <si>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</si>
  <si>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Цели деятельности учреждения в соответствии с федеральными законами, иными нормативными правовыми актами и уставом учреждения:</t>
  </si>
  <si>
    <t>…</t>
  </si>
  <si>
    <t xml:space="preserve">в том числе </t>
  </si>
  <si>
    <t>балансовая стоимость особо ценного движимого имущества</t>
  </si>
  <si>
    <t>Общая балансовая стоимость движимого государственного имущества, руб.</t>
  </si>
  <si>
    <t>балансовая стоимость имущества, закрепленного собственником имущества за учреждением на праве оперативного управления</t>
  </si>
  <si>
    <t>балансовая стоимость приобретенного учреждением за счет выделенных собственником имущества учреждения средств</t>
  </si>
  <si>
    <t>балансовая стоимость приобретенного учреждением за счет доходов, полученных от иной приносящей доход деятельности</t>
  </si>
  <si>
    <t>Адрес фактического местонахождения</t>
  </si>
  <si>
    <t>Единица изменения</t>
  </si>
  <si>
    <t>руб</t>
  </si>
  <si>
    <t>140</t>
  </si>
  <si>
    <t>150</t>
  </si>
  <si>
    <t>180</t>
  </si>
  <si>
    <t>из них:
заработная плата</t>
  </si>
  <si>
    <t>212</t>
  </si>
  <si>
    <t>111</t>
  </si>
  <si>
    <t>иные выплаты персоналу учреждений</t>
  </si>
  <si>
    <t>213</t>
  </si>
  <si>
    <t>112</t>
  </si>
  <si>
    <t>214</t>
  </si>
  <si>
    <t>119</t>
  </si>
  <si>
    <t>в том числе:
социальные выплаты гражданам, кроме публичных нормативных социальных выплат</t>
  </si>
  <si>
    <t>221</t>
  </si>
  <si>
    <t>320</t>
  </si>
  <si>
    <t>пособия, компенсации 
и иные социальные выплаты гражданам, кроме публичных нормативных обязательств</t>
  </si>
  <si>
    <t>221.1</t>
  </si>
  <si>
    <t>321</t>
  </si>
  <si>
    <t>стипендии</t>
  </si>
  <si>
    <t>222</t>
  </si>
  <si>
    <t>340</t>
  </si>
  <si>
    <t>премии и гранты</t>
  </si>
  <si>
    <t>223</t>
  </si>
  <si>
    <t>350</t>
  </si>
  <si>
    <t>иные выплаты населению</t>
  </si>
  <si>
    <t>224</t>
  </si>
  <si>
    <t>360</t>
  </si>
  <si>
    <t>из них:
уплата налога на имущество организаций</t>
  </si>
  <si>
    <t>231</t>
  </si>
  <si>
    <t>851</t>
  </si>
  <si>
    <t>уплата прочих налогов, сборов</t>
  </si>
  <si>
    <t>232</t>
  </si>
  <si>
    <t>852</t>
  </si>
  <si>
    <t>уплата иных платежей</t>
  </si>
  <si>
    <t>233</t>
  </si>
  <si>
    <t>853</t>
  </si>
  <si>
    <t>безвозмездные перечисления организациям</t>
  </si>
  <si>
    <t>250</t>
  </si>
  <si>
    <t>244</t>
  </si>
  <si>
    <t>262</t>
  </si>
  <si>
    <t>243</t>
  </si>
  <si>
    <t>263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</si>
  <si>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</si>
  <si>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обеспечения государственных нужд</t>
  </si>
  <si>
    <t>010</t>
  </si>
  <si>
    <t>020</t>
  </si>
  <si>
    <t>030</t>
  </si>
  <si>
    <t>040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</si>
  <si>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</si>
  <si>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Исполнитель</t>
  </si>
  <si>
    <t>Наименование органа, осуществляющего
функции и полномочия учредителя</t>
  </si>
  <si>
    <t>м.п.</t>
  </si>
  <si>
    <t>Руководитель учреждения</t>
  </si>
  <si>
    <t>доходы от оказания платных услуг (работ) и компенсации затрат</t>
  </si>
  <si>
    <t>Наименование показателя*</t>
  </si>
  <si>
    <t>* при необходимости добавляются дополнительные строки</t>
  </si>
  <si>
    <t>Приложение</t>
  </si>
  <si>
    <t>Сумма, руб.</t>
  </si>
  <si>
    <t>3.</t>
  </si>
  <si>
    <t>к Порядку составления и утверждения плана финансово-хозяйственной деятельности государственного учреждения, в отношении которых Министерство образования, науки и молодежной политики Республики Коми осуществляет функции и полномочия учредителя</t>
  </si>
  <si>
    <t xml:space="preserve">Государственное профессиональное образовательное учреждение </t>
  </si>
  <si>
    <t>"Усинский политехнический техникум"</t>
  </si>
  <si>
    <t>Рубан О.В.</t>
  </si>
  <si>
    <t>113</t>
  </si>
  <si>
    <t>215</t>
  </si>
  <si>
    <t>Иные выплаты, за исключением фонда оплаты труда
учреждений, лицам, привлекаемым согласно законодательству
для выполнения отдельных полномочий</t>
  </si>
  <si>
    <t>,</t>
  </si>
  <si>
    <t>1.Осуществления образовательной деятельности, подготовка квалифицированных рабочих, служащих, специалистов среднего звена.</t>
  </si>
  <si>
    <t>1.Основная деятельность Учреждения, связанная с выполнением работ, оказанием услуг в соответствии с государственным заданием Учредителя и (или) обязательствами перед страховщиком по обязательному социальному страхованию; Учреждение вправе осуществлять образовательную деятельность по следующим программам, реализация которых не является основной целью их деятельности; Иные виды деятельности, не относящиеся к основной деятельности, лишь постольку, поскольку это служит достижению целей, ради которых создано Учреждение, и соответствуют этим целям.</t>
  </si>
  <si>
    <t xml:space="preserve">1. Реализация основных профессиональных образовательных программ среднего профессионального образования; </t>
  </si>
  <si>
    <t>2. Реализация основных профессиональных образовательных программ профессионального обучения.</t>
  </si>
  <si>
    <t xml:space="preserve">ИНН </t>
  </si>
  <si>
    <t xml:space="preserve">КПП </t>
  </si>
  <si>
    <t>на 20_18_ г. очередной финансовый год</t>
  </si>
  <si>
    <t>на 2020_ г. 1-ый год планового периода</t>
  </si>
  <si>
    <t>на 2019_ г. 1-ый год планового периода</t>
  </si>
  <si>
    <t>на 2020_ г. 2-ой год планового периода</t>
  </si>
  <si>
    <t>на 2018_ г. очередной финансовый год</t>
  </si>
  <si>
    <t>Низовцева Т.Н.</t>
  </si>
  <si>
    <t>Московкина И.А.</t>
  </si>
  <si>
    <t>Сведения о средствах, поступающих
во временное распоряжение учреждения 
на ____________________________ 2018 г.
(очередной финансовый год)</t>
  </si>
  <si>
    <t xml:space="preserve">План 
финансово-хозяйственной деятельности на 20_18_ год 
и плановый период 2018 и  2020 годов </t>
  </si>
  <si>
    <t>169710,Республика  Коми, проезд Геологоразведчиков, д.3 "А"</t>
  </si>
  <si>
    <t>Показатели выплат по расходам
на закупку товаров, работ, услуг учреждения 
на ___________2018 г.</t>
  </si>
  <si>
    <t>по состоянию на 26. 04. 2018_ года</t>
  </si>
  <si>
    <t>26.04.2018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</si>
</sst>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43" fontId="1" fillId="0" borderId="10" xfId="61" applyFont="1" applyBorder="1" applyAlignment="1">
      <alignment horizontal="center" vertical="center" wrapText="1"/>
    </xf>
    <xf numFmtId="43" fontId="1" fillId="0" borderId="10" xfId="61" applyFont="1" applyBorder="1" applyAlignment="1">
      <alignment horizontal="center" vertical="center"/>
    </xf>
    <xf numFmtId="43" fontId="7" fillId="0" borderId="10" xfId="61" applyFont="1" applyBorder="1" applyAlignment="1">
      <alignment horizontal="center" vertical="center"/>
    </xf>
    <xf numFmtId="43" fontId="3" fillId="0" borderId="10" xfId="6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3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4" xfId="53" applyFont="1" applyFill="1" applyBorder="1" applyAlignment="1">
      <alignment horizontal="left" vertical="center" wrapText="1" indent="3"/>
      <protection/>
    </xf>
    <xf numFmtId="49" fontId="3" fillId="0" borderId="15" xfId="53" applyNumberFormat="1" applyFont="1" applyBorder="1" applyAlignment="1">
      <alignment horizontal="center" vertical="center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0" borderId="16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4" fontId="3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left" vertical="center" wrapText="1" indent="1"/>
    </xf>
    <xf numFmtId="49" fontId="14" fillId="0" borderId="15" xfId="53" applyNumberFormat="1" applyFont="1" applyBorder="1" applyAlignment="1">
      <alignment horizontal="center" vertical="center"/>
      <protection/>
    </xf>
    <xf numFmtId="4" fontId="14" fillId="0" borderId="13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4" fontId="3" fillId="34" borderId="0" xfId="0" applyNumberFormat="1" applyFont="1" applyFill="1" applyAlignment="1">
      <alignment vertical="center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vertical="center" wrapText="1"/>
    </xf>
    <xf numFmtId="0" fontId="50" fillId="0" borderId="14" xfId="53" applyFont="1" applyFill="1" applyBorder="1" applyAlignment="1">
      <alignment horizontal="left" vertical="center" wrapText="1" indent="3"/>
      <protection/>
    </xf>
    <xf numFmtId="49" fontId="50" fillId="0" borderId="15" xfId="53" applyNumberFormat="1" applyFont="1" applyFill="1" applyBorder="1" applyAlignment="1">
      <alignment horizontal="center" vertical="center"/>
      <protection/>
    </xf>
    <xf numFmtId="4" fontId="5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top" wrapText="1" shrinkToFi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77;&#1093;&#1085;&#1080;&#1082;&#1091;&#1084;\AppData\Local\Microsoft\Windows\Temporary%20Internet%20Files\Content.Outlook\050V1X49\&#1050;&#1086;&#1087;&#1080;&#1103;%20&#1054;&#1089;&#1090;&#1072;&#1090;&#1082;&#1080;%202017%20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0;&#1079;&#1084;.&#1055;&#1060;&#1061;&#1044;_&#1076;&#1083;&#1103;%20&#1079;&#1072;&#1087;&#1086;&#1083;&#1085;&#1077;&#1085;&#1080;&#1103;%20&#1074;&#1085;&#1077;&#1073;&#1102;&#1076;&#1078;&#1077;&#1090;%20&#1059;&#1055;&#105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77;&#1093;&#1085;&#1080;&#1082;&#1091;&#1084;\Music\Desktop\&#1050;&#1085;&#1080;&#1075;&#1072;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0;&#1079;&#1084;.&#1055;&#1060;&#1061;&#1044;_&#1076;&#1083;&#1103;%20&#1079;&#1072;&#1087;&#1086;&#1083;&#1085;&#1077;&#1085;&#1080;&#1103;%20&#1073;&#1102;&#1076;&#1078;&#1077;&#1090;%20&#1059;&#1055;&#1058;%20&#1076;&#1086;&#1087;%20&#1092;&#1080;&#1085;&#1072;&#1085;&#1089;&#1080;&#1088;&#1086;&#1074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Лист1"/>
    </sheetNames>
    <sheetDataSet>
      <sheetData sheetId="0">
        <row r="92">
          <cell r="P92">
            <v>120887.19999999995</v>
          </cell>
        </row>
        <row r="100">
          <cell r="O100">
            <v>3047.399999999907</v>
          </cell>
        </row>
        <row r="104">
          <cell r="O104">
            <v>58010.090000000084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старому"/>
      <sheetName val="Лист2"/>
      <sheetName val="Лист3"/>
    </sheetNames>
    <sheetDataSet>
      <sheetData sheetId="0">
        <row r="19">
          <cell r="J19">
            <v>176230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>
            <v>1015500</v>
          </cell>
          <cell r="C4">
            <v>896895</v>
          </cell>
        </row>
        <row r="5">
          <cell r="B5">
            <v>2369500</v>
          </cell>
          <cell r="C5">
            <v>2092755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старому"/>
      <sheetName val="Лист2"/>
      <sheetName val="Лист3"/>
    </sheetNames>
    <sheetDataSet>
      <sheetData sheetId="0">
        <row r="23">
          <cell r="J23">
            <v>15592755.23</v>
          </cell>
        </row>
        <row r="24">
          <cell r="J24">
            <v>15869500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Normal="85" zoomScaleSheetLayoutView="100" zoomScalePageLayoutView="0" workbookViewId="0" topLeftCell="A5">
      <selection activeCell="F17" sqref="F17"/>
    </sheetView>
  </sheetViews>
  <sheetFormatPr defaultColWidth="9.125" defaultRowHeight="12.75"/>
  <cols>
    <col min="1" max="8" width="13.875" style="34" customWidth="1"/>
    <col min="9" max="16384" width="9.125" style="34" customWidth="1"/>
  </cols>
  <sheetData>
    <row r="1" ht="15" hidden="1">
      <c r="H1" s="37" t="s">
        <v>227</v>
      </c>
    </row>
    <row r="2" spans="6:8" ht="15" hidden="1">
      <c r="F2" s="108" t="s">
        <v>230</v>
      </c>
      <c r="G2" s="108"/>
      <c r="H2" s="108"/>
    </row>
    <row r="3" spans="6:8" ht="15" hidden="1">
      <c r="F3" s="108"/>
      <c r="G3" s="108"/>
      <c r="H3" s="108"/>
    </row>
    <row r="4" spans="6:8" ht="99.75" customHeight="1" hidden="1">
      <c r="F4" s="108"/>
      <c r="G4" s="108"/>
      <c r="H4" s="108"/>
    </row>
    <row r="6" spans="6:9" ht="15">
      <c r="F6" s="120" t="s">
        <v>68</v>
      </c>
      <c r="G6" s="120"/>
      <c r="H6" s="120"/>
      <c r="I6" s="62"/>
    </row>
    <row r="8" spans="7:8" ht="15">
      <c r="G8" s="121" t="s">
        <v>223</v>
      </c>
      <c r="H8" s="121"/>
    </row>
    <row r="9" spans="7:8" ht="15">
      <c r="G9" s="109" t="s">
        <v>233</v>
      </c>
      <c r="H9" s="109"/>
    </row>
    <row r="10" spans="7:8" ht="15">
      <c r="G10" s="112"/>
      <c r="H10" s="112"/>
    </row>
    <row r="11" spans="7:8" ht="15">
      <c r="G11" s="112" t="s">
        <v>256</v>
      </c>
      <c r="H11" s="112"/>
    </row>
    <row r="12" spans="7:8" ht="15">
      <c r="G12" s="37"/>
      <c r="H12" s="37" t="s">
        <v>222</v>
      </c>
    </row>
    <row r="18" spans="2:7" ht="18.75" customHeight="1">
      <c r="B18" s="74"/>
      <c r="C18" s="74"/>
      <c r="D18" s="74"/>
      <c r="E18" s="74"/>
      <c r="F18" s="74"/>
      <c r="G18" s="74"/>
    </row>
    <row r="22" spans="2:7" ht="51" customHeight="1">
      <c r="B22" s="111" t="s">
        <v>252</v>
      </c>
      <c r="C22" s="111"/>
      <c r="D22" s="111"/>
      <c r="E22" s="111"/>
      <c r="F22" s="111"/>
      <c r="G22" s="111"/>
    </row>
    <row r="23" spans="2:7" ht="15">
      <c r="B23" s="109" t="s">
        <v>231</v>
      </c>
      <c r="C23" s="109"/>
      <c r="D23" s="109"/>
      <c r="E23" s="109"/>
      <c r="F23" s="109"/>
      <c r="G23" s="109"/>
    </row>
    <row r="24" spans="2:7" ht="15">
      <c r="B24" s="109" t="s">
        <v>232</v>
      </c>
      <c r="C24" s="109"/>
      <c r="D24" s="109"/>
      <c r="E24" s="109"/>
      <c r="F24" s="109"/>
      <c r="G24" s="109"/>
    </row>
    <row r="25" spans="2:7" ht="15">
      <c r="B25" s="110" t="s">
        <v>72</v>
      </c>
      <c r="C25" s="110"/>
      <c r="D25" s="110"/>
      <c r="E25" s="110"/>
      <c r="F25" s="110"/>
      <c r="G25" s="110"/>
    </row>
    <row r="26" spans="2:7" ht="35.25" customHeight="1">
      <c r="B26" s="111" t="s">
        <v>255</v>
      </c>
      <c r="C26" s="111"/>
      <c r="D26" s="111"/>
      <c r="E26" s="111"/>
      <c r="F26" s="111"/>
      <c r="G26" s="111"/>
    </row>
    <row r="28" spans="2:7" ht="33.75" customHeight="1">
      <c r="B28" s="113" t="s">
        <v>169</v>
      </c>
      <c r="C28" s="113"/>
      <c r="D28" s="113"/>
      <c r="E28" s="117" t="s">
        <v>253</v>
      </c>
      <c r="F28" s="118"/>
      <c r="G28" s="119"/>
    </row>
    <row r="29" spans="2:7" ht="15">
      <c r="B29" s="113" t="s">
        <v>242</v>
      </c>
      <c r="C29" s="113"/>
      <c r="D29" s="113"/>
      <c r="E29" s="114">
        <v>1106013844</v>
      </c>
      <c r="F29" s="114"/>
      <c r="G29" s="114"/>
    </row>
    <row r="30" spans="2:7" ht="15">
      <c r="B30" s="113" t="s">
        <v>243</v>
      </c>
      <c r="C30" s="113"/>
      <c r="D30" s="113"/>
      <c r="E30" s="114">
        <v>110601001</v>
      </c>
      <c r="F30" s="114"/>
      <c r="G30" s="114"/>
    </row>
    <row r="31" spans="2:7" ht="15">
      <c r="B31" s="113" t="s">
        <v>4</v>
      </c>
      <c r="C31" s="113"/>
      <c r="D31" s="113"/>
      <c r="E31" s="114">
        <v>383</v>
      </c>
      <c r="F31" s="114"/>
      <c r="G31" s="114"/>
    </row>
    <row r="32" spans="2:7" ht="15">
      <c r="B32" s="113" t="s">
        <v>170</v>
      </c>
      <c r="C32" s="113"/>
      <c r="D32" s="113"/>
      <c r="E32" s="114" t="s">
        <v>171</v>
      </c>
      <c r="F32" s="114"/>
      <c r="G32" s="114"/>
    </row>
    <row r="33" spans="2:7" ht="33.75" customHeight="1">
      <c r="B33" s="115" t="s">
        <v>221</v>
      </c>
      <c r="C33" s="115"/>
      <c r="D33" s="115"/>
      <c r="E33" s="116" t="s">
        <v>84</v>
      </c>
      <c r="F33" s="116"/>
      <c r="G33" s="116"/>
    </row>
    <row r="42" ht="15" hidden="1">
      <c r="A42" s="34" t="s">
        <v>73</v>
      </c>
    </row>
    <row r="43" spans="1:2" ht="15" hidden="1">
      <c r="A43" s="73" t="s">
        <v>71</v>
      </c>
      <c r="B43" s="73"/>
    </row>
    <row r="44" spans="1:2" ht="15" hidden="1">
      <c r="A44" s="73" t="s">
        <v>69</v>
      </c>
      <c r="B44" s="73"/>
    </row>
    <row r="45" spans="1:2" ht="15" hidden="1">
      <c r="A45" s="73" t="s">
        <v>70</v>
      </c>
      <c r="B45" s="73"/>
    </row>
    <row r="46" ht="15" hidden="1"/>
    <row r="47" ht="15" hidden="1"/>
    <row r="48" ht="15" hidden="1"/>
    <row r="49" ht="15" hidden="1">
      <c r="A49" s="34" t="s">
        <v>220</v>
      </c>
    </row>
    <row r="50" spans="1:2" ht="15" hidden="1">
      <c r="A50" s="73" t="s">
        <v>71</v>
      </c>
      <c r="B50" s="73"/>
    </row>
    <row r="51" spans="1:2" ht="15" hidden="1">
      <c r="A51" s="73" t="s">
        <v>69</v>
      </c>
      <c r="B51" s="73"/>
    </row>
    <row r="52" spans="1:2" ht="15" hidden="1">
      <c r="A52" s="73" t="s">
        <v>70</v>
      </c>
      <c r="B52" s="73"/>
    </row>
    <row r="53" ht="15" hidden="1"/>
    <row r="54" spans="1:3" ht="15">
      <c r="A54" s="72"/>
      <c r="B54" s="72"/>
      <c r="C54" s="72"/>
    </row>
    <row r="55" spans="1:3" ht="15">
      <c r="A55" s="72"/>
      <c r="B55" s="72"/>
      <c r="C55" s="72"/>
    </row>
    <row r="56" spans="1:3" ht="15">
      <c r="A56" s="72"/>
      <c r="B56" s="72"/>
      <c r="C56" s="72"/>
    </row>
    <row r="57" spans="1:3" ht="15">
      <c r="A57" s="72"/>
      <c r="B57" s="72"/>
      <c r="C57" s="72"/>
    </row>
  </sheetData>
  <sheetProtection/>
  <mergeCells count="23">
    <mergeCell ref="E29:G29"/>
    <mergeCell ref="B30:D30"/>
    <mergeCell ref="G11:H11"/>
    <mergeCell ref="F6:H6"/>
    <mergeCell ref="B23:G23"/>
    <mergeCell ref="G8:H8"/>
    <mergeCell ref="B32:D32"/>
    <mergeCell ref="E32:G32"/>
    <mergeCell ref="B33:D33"/>
    <mergeCell ref="E33:G33"/>
    <mergeCell ref="B28:D28"/>
    <mergeCell ref="E28:G28"/>
    <mergeCell ref="B29:D29"/>
    <mergeCell ref="E30:G30"/>
    <mergeCell ref="B31:D31"/>
    <mergeCell ref="E31:G31"/>
    <mergeCell ref="F2:H4"/>
    <mergeCell ref="B24:G24"/>
    <mergeCell ref="B25:G25"/>
    <mergeCell ref="B26:G26"/>
    <mergeCell ref="B22:G22"/>
    <mergeCell ref="G9:H9"/>
    <mergeCell ref="G10:H10"/>
  </mergeCells>
  <printOptions/>
  <pageMargins left="0.75" right="0.6" top="1" bottom="1" header="0.5" footer="0.5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0"/>
  <sheetViews>
    <sheetView zoomScale="75" zoomScaleNormal="75" zoomScalePageLayoutView="0" workbookViewId="0" topLeftCell="A1">
      <selection activeCell="E13" sqref="E13"/>
    </sheetView>
  </sheetViews>
  <sheetFormatPr defaultColWidth="9.125" defaultRowHeight="12.75"/>
  <cols>
    <col min="1" max="1" width="7.50390625" style="13" customWidth="1"/>
    <col min="2" max="2" width="43.375" style="13" customWidth="1"/>
    <col min="3" max="3" width="16.625" style="13" customWidth="1"/>
    <col min="4" max="4" width="18.50390625" style="13" customWidth="1"/>
    <col min="5" max="5" width="16.875" style="13" customWidth="1"/>
    <col min="6" max="6" width="20.125" style="13" customWidth="1"/>
    <col min="7" max="8" width="17.625" style="13" customWidth="1"/>
    <col min="9" max="9" width="18.875" style="13" customWidth="1"/>
    <col min="10" max="10" width="26.875" style="13" customWidth="1"/>
    <col min="11" max="16384" width="9.125" style="13" customWidth="1"/>
  </cols>
  <sheetData>
    <row r="1" ht="18">
      <c r="I1" s="14" t="s">
        <v>82</v>
      </c>
    </row>
    <row r="2" ht="24.75">
      <c r="B2" s="33" t="s">
        <v>1</v>
      </c>
    </row>
    <row r="3" ht="12.75">
      <c r="A3" s="15"/>
    </row>
    <row r="4" spans="1:10" s="12" customFormat="1" ht="153" customHeight="1">
      <c r="A4" s="8" t="s">
        <v>76</v>
      </c>
      <c r="B4" s="9" t="s">
        <v>9</v>
      </c>
      <c r="C4" s="10" t="s">
        <v>49</v>
      </c>
      <c r="D4" s="10" t="s">
        <v>47</v>
      </c>
      <c r="E4" s="10" t="s">
        <v>48</v>
      </c>
      <c r="F4" s="10" t="s">
        <v>50</v>
      </c>
      <c r="G4" s="10" t="s">
        <v>77</v>
      </c>
      <c r="H4" s="10" t="s">
        <v>63</v>
      </c>
      <c r="I4" s="10" t="s">
        <v>51</v>
      </c>
      <c r="J4" s="11" t="s">
        <v>18</v>
      </c>
    </row>
    <row r="5" spans="1:10" ht="18">
      <c r="A5" s="16">
        <v>1</v>
      </c>
      <c r="B5" s="17">
        <v>2</v>
      </c>
      <c r="C5" s="18">
        <v>3</v>
      </c>
      <c r="D5" s="17">
        <v>4</v>
      </c>
      <c r="E5" s="18">
        <v>5</v>
      </c>
      <c r="F5" s="17">
        <v>6</v>
      </c>
      <c r="G5" s="18">
        <v>7</v>
      </c>
      <c r="H5" s="28" t="s">
        <v>64</v>
      </c>
      <c r="I5" s="17" t="s">
        <v>66</v>
      </c>
      <c r="J5" s="18">
        <v>10</v>
      </c>
    </row>
    <row r="6" spans="1:10" ht="68.25">
      <c r="A6" s="16">
        <v>2</v>
      </c>
      <c r="B6" s="19" t="s">
        <v>5</v>
      </c>
      <c r="C6" s="29"/>
      <c r="D6" s="30"/>
      <c r="E6" s="31"/>
      <c r="F6" s="31"/>
      <c r="G6" s="31"/>
      <c r="H6" s="31"/>
      <c r="I6" s="31"/>
      <c r="J6" s="31"/>
    </row>
    <row r="7" spans="1:10" ht="22.5">
      <c r="A7" s="16">
        <v>3</v>
      </c>
      <c r="B7" s="19" t="s">
        <v>52</v>
      </c>
      <c r="C7" s="29"/>
      <c r="D7" s="30"/>
      <c r="E7" s="31"/>
      <c r="F7" s="31"/>
      <c r="G7" s="31"/>
      <c r="H7" s="31"/>
      <c r="I7" s="31"/>
      <c r="J7" s="31"/>
    </row>
    <row r="8" spans="1:10" ht="18">
      <c r="A8" s="16">
        <v>4</v>
      </c>
      <c r="B8" s="20" t="s">
        <v>7</v>
      </c>
      <c r="C8" s="29"/>
      <c r="D8" s="30"/>
      <c r="E8" s="31"/>
      <c r="F8" s="31"/>
      <c r="G8" s="31"/>
      <c r="H8" s="31"/>
      <c r="I8" s="31"/>
      <c r="J8" s="31"/>
    </row>
    <row r="9" spans="1:10" ht="41.25" customHeight="1">
      <c r="A9" s="16">
        <v>5</v>
      </c>
      <c r="B9" s="21" t="s">
        <v>30</v>
      </c>
      <c r="C9" s="29"/>
      <c r="D9" s="30"/>
      <c r="E9" s="31"/>
      <c r="F9" s="31"/>
      <c r="G9" s="31"/>
      <c r="H9" s="31"/>
      <c r="I9" s="31"/>
      <c r="J9" s="31"/>
    </row>
    <row r="10" spans="1:10" ht="24.75" customHeight="1">
      <c r="A10" s="16">
        <v>6</v>
      </c>
      <c r="B10" s="21" t="s">
        <v>31</v>
      </c>
      <c r="C10" s="29"/>
      <c r="D10" s="30"/>
      <c r="E10" s="31"/>
      <c r="F10" s="31"/>
      <c r="G10" s="31"/>
      <c r="H10" s="31"/>
      <c r="I10" s="31"/>
      <c r="J10" s="31"/>
    </row>
    <row r="11" spans="1:10" ht="18" customHeight="1">
      <c r="A11" s="16"/>
      <c r="B11" s="20" t="s">
        <v>54</v>
      </c>
      <c r="C11" s="29"/>
      <c r="D11" s="30"/>
      <c r="E11" s="31"/>
      <c r="F11" s="31"/>
      <c r="G11" s="31"/>
      <c r="H11" s="31"/>
      <c r="I11" s="31"/>
      <c r="J11" s="31"/>
    </row>
    <row r="12" spans="1:10" ht="18">
      <c r="A12" s="16" t="s">
        <v>34</v>
      </c>
      <c r="B12" s="20" t="s">
        <v>79</v>
      </c>
      <c r="C12" s="29"/>
      <c r="D12" s="30"/>
      <c r="E12" s="31"/>
      <c r="F12" s="31"/>
      <c r="G12" s="31"/>
      <c r="H12" s="31"/>
      <c r="I12" s="31"/>
      <c r="J12" s="31"/>
    </row>
    <row r="13" spans="1:10" ht="18">
      <c r="A13" s="16" t="s">
        <v>35</v>
      </c>
      <c r="B13" s="20" t="s">
        <v>78</v>
      </c>
      <c r="C13" s="29"/>
      <c r="D13" s="30"/>
      <c r="E13" s="31"/>
      <c r="F13" s="31"/>
      <c r="G13" s="31"/>
      <c r="H13" s="31"/>
      <c r="I13" s="31"/>
      <c r="J13" s="31"/>
    </row>
    <row r="14" spans="1:10" ht="18">
      <c r="A14" s="16" t="s">
        <v>36</v>
      </c>
      <c r="B14" s="20" t="s">
        <v>78</v>
      </c>
      <c r="C14" s="29"/>
      <c r="D14" s="30"/>
      <c r="E14" s="31"/>
      <c r="F14" s="31"/>
      <c r="G14" s="31"/>
      <c r="H14" s="31"/>
      <c r="I14" s="31"/>
      <c r="J14" s="31"/>
    </row>
    <row r="15" spans="1:10" ht="18">
      <c r="A15" s="16" t="s">
        <v>37</v>
      </c>
      <c r="B15" s="20" t="s">
        <v>79</v>
      </c>
      <c r="C15" s="29"/>
      <c r="D15" s="30"/>
      <c r="E15" s="31"/>
      <c r="F15" s="31"/>
      <c r="G15" s="31"/>
      <c r="H15" s="31"/>
      <c r="I15" s="31"/>
      <c r="J15" s="31"/>
    </row>
    <row r="16" spans="1:10" ht="18">
      <c r="A16" s="16" t="s">
        <v>38</v>
      </c>
      <c r="B16" s="20" t="s">
        <v>79</v>
      </c>
      <c r="C16" s="29"/>
      <c r="D16" s="30"/>
      <c r="E16" s="31"/>
      <c r="F16" s="31"/>
      <c r="G16" s="31"/>
      <c r="H16" s="31"/>
      <c r="I16" s="31"/>
      <c r="J16" s="31"/>
    </row>
    <row r="17" spans="1:10" ht="18">
      <c r="A17" s="16" t="s">
        <v>39</v>
      </c>
      <c r="B17" s="20" t="s">
        <v>79</v>
      </c>
      <c r="C17" s="29"/>
      <c r="D17" s="30"/>
      <c r="E17" s="31"/>
      <c r="F17" s="31"/>
      <c r="G17" s="31"/>
      <c r="H17" s="31"/>
      <c r="I17" s="31"/>
      <c r="J17" s="31"/>
    </row>
    <row r="18" spans="1:10" ht="41.25" customHeight="1">
      <c r="A18" s="16">
        <v>7</v>
      </c>
      <c r="B18" s="21" t="s">
        <v>53</v>
      </c>
      <c r="C18" s="29"/>
      <c r="D18" s="30"/>
      <c r="E18" s="31"/>
      <c r="F18" s="31"/>
      <c r="G18" s="31"/>
      <c r="H18" s="31"/>
      <c r="I18" s="31"/>
      <c r="J18" s="31"/>
    </row>
    <row r="19" spans="1:10" ht="39" customHeight="1">
      <c r="A19" s="16" t="s">
        <v>32</v>
      </c>
      <c r="B19" s="20" t="s">
        <v>43</v>
      </c>
      <c r="C19" s="29"/>
      <c r="D19" s="30"/>
      <c r="E19" s="31"/>
      <c r="F19" s="31"/>
      <c r="G19" s="31"/>
      <c r="H19" s="31"/>
      <c r="I19" s="31"/>
      <c r="J19" s="31"/>
    </row>
    <row r="20" spans="1:10" ht="36" customHeight="1">
      <c r="A20" s="16" t="s">
        <v>33</v>
      </c>
      <c r="B20" s="20" t="s">
        <v>29</v>
      </c>
      <c r="C20" s="29"/>
      <c r="D20" s="30"/>
      <c r="E20" s="31"/>
      <c r="F20" s="31"/>
      <c r="G20" s="31"/>
      <c r="H20" s="31"/>
      <c r="I20" s="31"/>
      <c r="J20" s="31"/>
    </row>
    <row r="21" spans="1:10" ht="21" customHeight="1">
      <c r="A21" s="16" t="s">
        <v>55</v>
      </c>
      <c r="B21" s="20" t="s">
        <v>56</v>
      </c>
      <c r="C21" s="29"/>
      <c r="D21" s="30"/>
      <c r="E21" s="31"/>
      <c r="F21" s="31"/>
      <c r="G21" s="31"/>
      <c r="H21" s="31"/>
      <c r="I21" s="31"/>
      <c r="J21" s="31"/>
    </row>
    <row r="22" spans="1:10" ht="45" customHeight="1">
      <c r="A22" s="16">
        <v>8</v>
      </c>
      <c r="B22" s="21" t="s">
        <v>57</v>
      </c>
      <c r="C22" s="29"/>
      <c r="D22" s="30"/>
      <c r="E22" s="31"/>
      <c r="F22" s="31"/>
      <c r="G22" s="31"/>
      <c r="H22" s="31"/>
      <c r="I22" s="31"/>
      <c r="J22" s="31"/>
    </row>
    <row r="23" spans="1:10" ht="22.5">
      <c r="A23" s="16">
        <v>9</v>
      </c>
      <c r="B23" s="19" t="s">
        <v>6</v>
      </c>
      <c r="C23" s="29"/>
      <c r="D23" s="30"/>
      <c r="E23" s="31"/>
      <c r="F23" s="31"/>
      <c r="G23" s="31"/>
      <c r="H23" s="31"/>
      <c r="I23" s="31"/>
      <c r="J23" s="31"/>
    </row>
    <row r="24" spans="1:10" ht="18">
      <c r="A24" s="16">
        <v>10</v>
      </c>
      <c r="B24" s="20" t="s">
        <v>7</v>
      </c>
      <c r="C24" s="29"/>
      <c r="D24" s="30"/>
      <c r="E24" s="31"/>
      <c r="F24" s="31"/>
      <c r="G24" s="31"/>
      <c r="H24" s="31"/>
      <c r="I24" s="31"/>
      <c r="J24" s="31"/>
    </row>
    <row r="25" spans="1:10" ht="34.5">
      <c r="A25" s="16">
        <v>11</v>
      </c>
      <c r="B25" s="22" t="s">
        <v>20</v>
      </c>
      <c r="C25" s="29"/>
      <c r="D25" s="30"/>
      <c r="E25" s="31"/>
      <c r="F25" s="31"/>
      <c r="G25" s="31"/>
      <c r="H25" s="31"/>
      <c r="I25" s="31"/>
      <c r="J25" s="31"/>
    </row>
    <row r="26" spans="1:10" ht="18">
      <c r="A26" s="16">
        <v>12</v>
      </c>
      <c r="B26" s="20" t="s">
        <v>7</v>
      </c>
      <c r="C26" s="29"/>
      <c r="D26" s="30"/>
      <c r="E26" s="31"/>
      <c r="F26" s="31"/>
      <c r="G26" s="31"/>
      <c r="H26" s="31"/>
      <c r="I26" s="31"/>
      <c r="J26" s="31"/>
    </row>
    <row r="27" spans="1:10" ht="36">
      <c r="A27" s="16">
        <v>13</v>
      </c>
      <c r="B27" s="23" t="s">
        <v>67</v>
      </c>
      <c r="C27" s="29"/>
      <c r="D27" s="30"/>
      <c r="E27" s="31"/>
      <c r="F27" s="31"/>
      <c r="G27" s="31"/>
      <c r="H27" s="31"/>
      <c r="I27" s="31"/>
      <c r="J27" s="31"/>
    </row>
    <row r="28" spans="1:10" ht="18">
      <c r="A28" s="16">
        <v>14</v>
      </c>
      <c r="B28" s="20" t="s">
        <v>7</v>
      </c>
      <c r="C28" s="29"/>
      <c r="D28" s="30"/>
      <c r="E28" s="31"/>
      <c r="F28" s="31"/>
      <c r="G28" s="31"/>
      <c r="H28" s="31"/>
      <c r="I28" s="31"/>
      <c r="J28" s="31"/>
    </row>
    <row r="29" spans="1:10" ht="18">
      <c r="A29" s="16">
        <v>15</v>
      </c>
      <c r="B29" s="26" t="s">
        <v>22</v>
      </c>
      <c r="C29" s="32"/>
      <c r="D29" s="30"/>
      <c r="E29" s="31"/>
      <c r="F29" s="31"/>
      <c r="G29" s="31"/>
      <c r="H29" s="31"/>
      <c r="I29" s="31"/>
      <c r="J29" s="31"/>
    </row>
    <row r="30" spans="1:10" ht="36">
      <c r="A30" s="16">
        <v>16</v>
      </c>
      <c r="B30" s="26" t="s">
        <v>41</v>
      </c>
      <c r="C30" s="32"/>
      <c r="D30" s="30"/>
      <c r="E30" s="31"/>
      <c r="F30" s="31"/>
      <c r="G30" s="31"/>
      <c r="H30" s="31"/>
      <c r="I30" s="31"/>
      <c r="J30" s="31"/>
    </row>
    <row r="31" spans="1:10" ht="18">
      <c r="A31" s="16">
        <v>17</v>
      </c>
      <c r="B31" s="26" t="s">
        <v>58</v>
      </c>
      <c r="C31" s="32"/>
      <c r="D31" s="30"/>
      <c r="E31" s="31"/>
      <c r="F31" s="31"/>
      <c r="G31" s="31"/>
      <c r="H31" s="31"/>
      <c r="I31" s="31"/>
      <c r="J31" s="31"/>
    </row>
    <row r="32" spans="1:10" ht="21" customHeight="1">
      <c r="A32" s="16">
        <v>18</v>
      </c>
      <c r="B32" s="26" t="s">
        <v>74</v>
      </c>
      <c r="C32" s="32"/>
      <c r="D32" s="30"/>
      <c r="E32" s="31"/>
      <c r="F32" s="31"/>
      <c r="G32" s="31"/>
      <c r="H32" s="31"/>
      <c r="I32" s="31"/>
      <c r="J32" s="31"/>
    </row>
    <row r="33" spans="1:10" ht="39" customHeight="1">
      <c r="A33" s="16" t="s">
        <v>40</v>
      </c>
      <c r="B33" s="26" t="s">
        <v>75</v>
      </c>
      <c r="C33" s="32"/>
      <c r="D33" s="30"/>
      <c r="E33" s="31"/>
      <c r="F33" s="31"/>
      <c r="G33" s="31"/>
      <c r="H33" s="31"/>
      <c r="I33" s="31"/>
      <c r="J33" s="31"/>
    </row>
    <row r="34" spans="1:10" ht="36">
      <c r="A34" s="16">
        <v>19</v>
      </c>
      <c r="B34" s="26" t="s">
        <v>59</v>
      </c>
      <c r="C34" s="32"/>
      <c r="D34" s="30"/>
      <c r="E34" s="31"/>
      <c r="F34" s="31"/>
      <c r="G34" s="31"/>
      <c r="H34" s="31"/>
      <c r="I34" s="31"/>
      <c r="J34" s="31"/>
    </row>
    <row r="35" spans="1:10" ht="36">
      <c r="A35" s="16">
        <v>20</v>
      </c>
      <c r="B35" s="26" t="s">
        <v>60</v>
      </c>
      <c r="C35" s="32"/>
      <c r="D35" s="30"/>
      <c r="E35" s="31"/>
      <c r="F35" s="31"/>
      <c r="G35" s="31"/>
      <c r="H35" s="31"/>
      <c r="I35" s="31"/>
      <c r="J35" s="31"/>
    </row>
    <row r="36" spans="1:10" ht="18">
      <c r="A36" s="16">
        <v>21</v>
      </c>
      <c r="B36" s="26" t="s">
        <v>14</v>
      </c>
      <c r="C36" s="32"/>
      <c r="D36" s="30"/>
      <c r="E36" s="31"/>
      <c r="F36" s="31"/>
      <c r="G36" s="31"/>
      <c r="H36" s="31"/>
      <c r="I36" s="31"/>
      <c r="J36" s="31"/>
    </row>
    <row r="37" spans="1:10" ht="18">
      <c r="A37" s="16">
        <v>22</v>
      </c>
      <c r="B37" s="26" t="s">
        <v>21</v>
      </c>
      <c r="C37" s="32"/>
      <c r="D37" s="30"/>
      <c r="E37" s="31"/>
      <c r="F37" s="31"/>
      <c r="G37" s="31"/>
      <c r="H37" s="31"/>
      <c r="I37" s="31"/>
      <c r="J37" s="31"/>
    </row>
    <row r="38" spans="1:10" ht="18">
      <c r="A38" s="16">
        <v>23</v>
      </c>
      <c r="B38" s="24" t="s">
        <v>19</v>
      </c>
      <c r="C38" s="32"/>
      <c r="D38" s="30"/>
      <c r="E38" s="31"/>
      <c r="F38" s="31"/>
      <c r="G38" s="31"/>
      <c r="H38" s="31"/>
      <c r="I38" s="31"/>
      <c r="J38" s="31"/>
    </row>
    <row r="39" spans="1:10" ht="18">
      <c r="A39" s="16">
        <v>24</v>
      </c>
      <c r="B39" s="20" t="s">
        <v>7</v>
      </c>
      <c r="C39" s="32"/>
      <c r="D39" s="30"/>
      <c r="E39" s="31"/>
      <c r="F39" s="31"/>
      <c r="G39" s="31"/>
      <c r="H39" s="31"/>
      <c r="I39" s="31"/>
      <c r="J39" s="31"/>
    </row>
    <row r="40" spans="1:10" ht="18">
      <c r="A40" s="16">
        <v>25</v>
      </c>
      <c r="B40" s="26" t="s">
        <v>13</v>
      </c>
      <c r="C40" s="32"/>
      <c r="D40" s="30"/>
      <c r="E40" s="31"/>
      <c r="F40" s="31"/>
      <c r="G40" s="31"/>
      <c r="H40" s="31"/>
      <c r="I40" s="31"/>
      <c r="J40" s="31"/>
    </row>
    <row r="41" spans="1:10" ht="18">
      <c r="A41" s="16">
        <v>26</v>
      </c>
      <c r="B41" s="26" t="s">
        <v>44</v>
      </c>
      <c r="C41" s="32"/>
      <c r="D41" s="30"/>
      <c r="E41" s="31"/>
      <c r="F41" s="31"/>
      <c r="G41" s="31"/>
      <c r="H41" s="31"/>
      <c r="I41" s="31"/>
      <c r="J41" s="31"/>
    </row>
    <row r="42" spans="1:10" ht="18">
      <c r="A42" s="16">
        <v>27</v>
      </c>
      <c r="B42" s="25" t="s">
        <v>42</v>
      </c>
      <c r="C42" s="32"/>
      <c r="D42" s="30"/>
      <c r="E42" s="31"/>
      <c r="F42" s="31"/>
      <c r="G42" s="31"/>
      <c r="H42" s="31"/>
      <c r="I42" s="31"/>
      <c r="J42" s="31"/>
    </row>
    <row r="43" spans="1:10" ht="36">
      <c r="A43" s="16">
        <v>28</v>
      </c>
      <c r="B43" s="27" t="s">
        <v>15</v>
      </c>
      <c r="C43" s="32"/>
      <c r="D43" s="30"/>
      <c r="E43" s="31"/>
      <c r="F43" s="31"/>
      <c r="G43" s="31"/>
      <c r="H43" s="31"/>
      <c r="I43" s="31"/>
      <c r="J43" s="31"/>
    </row>
    <row r="44" spans="1:10" ht="18">
      <c r="A44" s="16">
        <v>29</v>
      </c>
      <c r="B44" s="26" t="s">
        <v>14</v>
      </c>
      <c r="C44" s="32"/>
      <c r="D44" s="30"/>
      <c r="E44" s="31"/>
      <c r="F44" s="31"/>
      <c r="G44" s="31"/>
      <c r="H44" s="31"/>
      <c r="I44" s="31"/>
      <c r="J44" s="31"/>
    </row>
    <row r="45" spans="1:10" ht="36">
      <c r="A45" s="16">
        <v>30</v>
      </c>
      <c r="B45" s="20" t="s">
        <v>80</v>
      </c>
      <c r="C45" s="32"/>
      <c r="D45" s="30"/>
      <c r="E45" s="31"/>
      <c r="F45" s="31"/>
      <c r="G45" s="31"/>
      <c r="H45" s="31"/>
      <c r="I45" s="31"/>
      <c r="J45" s="31"/>
    </row>
    <row r="46" spans="1:10" ht="18">
      <c r="A46" s="16" t="s">
        <v>45</v>
      </c>
      <c r="B46" s="20" t="s">
        <v>81</v>
      </c>
      <c r="C46" s="32"/>
      <c r="D46" s="30"/>
      <c r="E46" s="31"/>
      <c r="F46" s="31"/>
      <c r="G46" s="31"/>
      <c r="H46" s="31"/>
      <c r="I46" s="31"/>
      <c r="J46" s="31"/>
    </row>
    <row r="47" spans="1:10" ht="18">
      <c r="A47" s="16" t="s">
        <v>46</v>
      </c>
      <c r="B47" s="20" t="s">
        <v>81</v>
      </c>
      <c r="C47" s="32"/>
      <c r="D47" s="30"/>
      <c r="E47" s="31"/>
      <c r="F47" s="31"/>
      <c r="G47" s="31"/>
      <c r="H47" s="31"/>
      <c r="I47" s="31"/>
      <c r="J47" s="31"/>
    </row>
    <row r="48" spans="1:10" ht="36">
      <c r="A48" s="16">
        <v>31</v>
      </c>
      <c r="B48" s="20" t="s">
        <v>80</v>
      </c>
      <c r="C48" s="32"/>
      <c r="D48" s="30"/>
      <c r="E48" s="31"/>
      <c r="F48" s="31"/>
      <c r="G48" s="31"/>
      <c r="H48" s="31"/>
      <c r="I48" s="31"/>
      <c r="J48" s="31"/>
    </row>
    <row r="49" spans="1:10" ht="36">
      <c r="A49" s="16">
        <v>32</v>
      </c>
      <c r="B49" s="20" t="s">
        <v>80</v>
      </c>
      <c r="C49" s="32"/>
      <c r="D49" s="30"/>
      <c r="E49" s="31"/>
      <c r="F49" s="31"/>
      <c r="G49" s="31"/>
      <c r="H49" s="31"/>
      <c r="I49" s="31"/>
      <c r="J49" s="31"/>
    </row>
    <row r="50" spans="1:10" ht="36">
      <c r="A50" s="16">
        <v>33</v>
      </c>
      <c r="B50" s="20" t="s">
        <v>80</v>
      </c>
      <c r="C50" s="32"/>
      <c r="D50" s="30"/>
      <c r="E50" s="31"/>
      <c r="F50" s="31"/>
      <c r="G50" s="31"/>
      <c r="H50" s="31"/>
      <c r="I50" s="31"/>
      <c r="J50" s="31"/>
    </row>
    <row r="51" spans="1:10" ht="69">
      <c r="A51" s="16">
        <v>36</v>
      </c>
      <c r="B51" s="22" t="s">
        <v>61</v>
      </c>
      <c r="C51" s="32"/>
      <c r="D51" s="30"/>
      <c r="E51" s="31"/>
      <c r="F51" s="31"/>
      <c r="G51" s="31"/>
      <c r="H51" s="31"/>
      <c r="I51" s="31"/>
      <c r="J51" s="31"/>
    </row>
    <row r="52" spans="1:10" ht="18">
      <c r="A52" s="16">
        <v>37</v>
      </c>
      <c r="B52" s="20" t="s">
        <v>7</v>
      </c>
      <c r="C52" s="32"/>
      <c r="D52" s="30"/>
      <c r="E52" s="31"/>
      <c r="F52" s="31"/>
      <c r="G52" s="31"/>
      <c r="H52" s="31"/>
      <c r="I52" s="31"/>
      <c r="J52" s="31"/>
    </row>
    <row r="53" spans="1:10" ht="18">
      <c r="A53" s="16">
        <v>38</v>
      </c>
      <c r="B53" s="26" t="s">
        <v>22</v>
      </c>
      <c r="C53" s="32"/>
      <c r="D53" s="30"/>
      <c r="E53" s="31"/>
      <c r="F53" s="31"/>
      <c r="G53" s="31"/>
      <c r="H53" s="31"/>
      <c r="I53" s="31"/>
      <c r="J53" s="31"/>
    </row>
    <row r="54" spans="1:10" ht="36">
      <c r="A54" s="16">
        <v>39</v>
      </c>
      <c r="B54" s="26" t="s">
        <v>41</v>
      </c>
      <c r="C54" s="32"/>
      <c r="D54" s="30"/>
      <c r="E54" s="31"/>
      <c r="F54" s="31"/>
      <c r="G54" s="31"/>
      <c r="H54" s="31"/>
      <c r="I54" s="31"/>
      <c r="J54" s="31"/>
    </row>
    <row r="55" spans="1:10" ht="18">
      <c r="A55" s="16">
        <v>40</v>
      </c>
      <c r="B55" s="26" t="s">
        <v>13</v>
      </c>
      <c r="C55" s="32"/>
      <c r="D55" s="30"/>
      <c r="E55" s="31"/>
      <c r="F55" s="31"/>
      <c r="G55" s="31"/>
      <c r="H55" s="31"/>
      <c r="I55" s="31"/>
      <c r="J55" s="31"/>
    </row>
    <row r="56" spans="1:10" ht="36">
      <c r="A56" s="16">
        <v>41</v>
      </c>
      <c r="B56" s="26" t="s">
        <v>15</v>
      </c>
      <c r="C56" s="32"/>
      <c r="D56" s="30"/>
      <c r="E56" s="31"/>
      <c r="F56" s="31"/>
      <c r="G56" s="31"/>
      <c r="H56" s="31"/>
      <c r="I56" s="31"/>
      <c r="J56" s="31"/>
    </row>
    <row r="57" spans="1:10" ht="18">
      <c r="A57" s="16">
        <v>42</v>
      </c>
      <c r="B57" s="26" t="s">
        <v>14</v>
      </c>
      <c r="C57" s="32"/>
      <c r="D57" s="30"/>
      <c r="E57" s="31"/>
      <c r="F57" s="31"/>
      <c r="G57" s="31"/>
      <c r="H57" s="31"/>
      <c r="I57" s="31"/>
      <c r="J57" s="31"/>
    </row>
    <row r="58" spans="1:10" ht="18">
      <c r="A58" s="16">
        <v>43</v>
      </c>
      <c r="B58" s="20" t="s">
        <v>23</v>
      </c>
      <c r="C58" s="32"/>
      <c r="D58" s="30"/>
      <c r="E58" s="31"/>
      <c r="F58" s="31"/>
      <c r="G58" s="31"/>
      <c r="H58" s="31"/>
      <c r="I58" s="31"/>
      <c r="J58" s="31"/>
    </row>
    <row r="59" spans="1:10" ht="21" customHeight="1">
      <c r="A59" s="16">
        <v>44</v>
      </c>
      <c r="B59" s="26" t="s">
        <v>62</v>
      </c>
      <c r="C59" s="32"/>
      <c r="D59" s="30"/>
      <c r="E59" s="31"/>
      <c r="F59" s="31"/>
      <c r="G59" s="31"/>
      <c r="H59" s="31"/>
      <c r="I59" s="31"/>
      <c r="J59" s="31"/>
    </row>
    <row r="60" spans="1:10" ht="68.25">
      <c r="A60" s="16">
        <v>45</v>
      </c>
      <c r="B60" s="19" t="s">
        <v>8</v>
      </c>
      <c r="C60" s="29"/>
      <c r="D60" s="30"/>
      <c r="E60" s="31"/>
      <c r="F60" s="31"/>
      <c r="G60" s="31"/>
      <c r="H60" s="31" t="s">
        <v>65</v>
      </c>
      <c r="I60" s="31" t="s">
        <v>65</v>
      </c>
      <c r="J60" s="31" t="s">
        <v>65</v>
      </c>
    </row>
  </sheetData>
  <sheetProtection/>
  <printOptions/>
  <pageMargins left="0.62" right="0.22" top="0.63" bottom="0.66" header="0.5" footer="0.5"/>
  <pageSetup fitToHeight="10" fitToWidth="1" horizontalDpi="200" verticalDpi="200" orientation="landscape" paperSize="9" scale="6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view="pageBreakPreview" zoomScale="85" zoomScaleNormal="70" zoomScaleSheetLayoutView="85" zoomScalePageLayoutView="0" workbookViewId="0" topLeftCell="A21">
      <selection activeCell="A26" sqref="A26:D26"/>
    </sheetView>
  </sheetViews>
  <sheetFormatPr defaultColWidth="9.00390625" defaultRowHeight="12.75"/>
  <cols>
    <col min="1" max="1" width="4.625" style="0" customWidth="1"/>
    <col min="2" max="2" width="41.625" style="0" customWidth="1"/>
    <col min="3" max="3" width="18.00390625" style="0" customWidth="1"/>
    <col min="4" max="4" width="18.50390625" style="0" customWidth="1"/>
    <col min="5" max="5" width="16.625" style="0" customWidth="1"/>
    <col min="6" max="6" width="17.375" style="0" customWidth="1"/>
    <col min="8" max="8" width="9.125" style="0" customWidth="1"/>
    <col min="9" max="9" width="9.50390625" style="0" customWidth="1"/>
    <col min="10" max="10" width="44.50390625" style="0" customWidth="1"/>
    <col min="11" max="11" width="16.375" style="0" customWidth="1"/>
  </cols>
  <sheetData>
    <row r="1" ht="12.75" hidden="1">
      <c r="C1" t="s">
        <v>17</v>
      </c>
    </row>
    <row r="2" spans="1:6" ht="34.5" customHeight="1" hidden="1">
      <c r="A2" s="4" t="s">
        <v>11</v>
      </c>
      <c r="B2" s="4"/>
      <c r="C2" s="4"/>
      <c r="D2" s="1" t="s">
        <v>12</v>
      </c>
      <c r="F2" s="4"/>
    </row>
    <row r="3" spans="1:6" ht="18" hidden="1">
      <c r="A3" s="4" t="s">
        <v>16</v>
      </c>
      <c r="B3" s="4"/>
      <c r="C3" s="4"/>
      <c r="D3" s="4" t="s">
        <v>10</v>
      </c>
      <c r="F3" s="4"/>
    </row>
    <row r="4" spans="1:6" ht="18" hidden="1">
      <c r="A4" s="4" t="s">
        <v>0</v>
      </c>
      <c r="B4" s="4"/>
      <c r="C4" s="4"/>
      <c r="D4" s="4" t="s">
        <v>0</v>
      </c>
      <c r="F4" s="4"/>
    </row>
    <row r="5" spans="1:5" ht="18">
      <c r="A5" s="4"/>
      <c r="B5" s="4"/>
      <c r="C5" s="4"/>
      <c r="D5" s="4"/>
      <c r="E5" s="4"/>
    </row>
    <row r="6" spans="1:6" s="3" customFormat="1" ht="18">
      <c r="A6" s="5"/>
      <c r="B6" s="122" t="s">
        <v>158</v>
      </c>
      <c r="C6" s="122"/>
      <c r="D6" s="122"/>
      <c r="E6" s="122"/>
      <c r="F6" s="5"/>
    </row>
    <row r="7" spans="1:6" s="3" customFormat="1" ht="18">
      <c r="A7" s="5"/>
      <c r="B7" s="60"/>
      <c r="C7" s="60"/>
      <c r="D7" s="60"/>
      <c r="E7" s="60"/>
      <c r="F7" s="5"/>
    </row>
    <row r="8" spans="1:6" s="52" customFormat="1" ht="37.5" customHeight="1">
      <c r="A8" s="127" t="s">
        <v>161</v>
      </c>
      <c r="B8" s="127"/>
      <c r="C8" s="127"/>
      <c r="D8" s="127"/>
      <c r="E8" s="127"/>
      <c r="F8" s="127"/>
    </row>
    <row r="9" spans="1:6" s="52" customFormat="1" ht="44.25" customHeight="1">
      <c r="A9" s="127" t="s">
        <v>238</v>
      </c>
      <c r="B9" s="127"/>
      <c r="C9" s="127"/>
      <c r="D9" s="127"/>
      <c r="E9" s="127"/>
      <c r="F9" s="127"/>
    </row>
    <row r="10" spans="1:6" s="52" customFormat="1" ht="18" hidden="1">
      <c r="A10" s="128" t="s">
        <v>3</v>
      </c>
      <c r="B10" s="128"/>
      <c r="C10" s="128"/>
      <c r="D10" s="128"/>
      <c r="E10" s="128"/>
      <c r="F10" s="128"/>
    </row>
    <row r="11" spans="1:6" s="52" customFormat="1" ht="18" hidden="1">
      <c r="A11" s="128" t="s">
        <v>162</v>
      </c>
      <c r="B11" s="128"/>
      <c r="C11" s="128"/>
      <c r="D11" s="128"/>
      <c r="E11" s="128"/>
      <c r="F11" s="128"/>
    </row>
    <row r="12" spans="1:6" s="52" customFormat="1" ht="44.25" customHeight="1">
      <c r="A12" s="127" t="s">
        <v>159</v>
      </c>
      <c r="B12" s="127"/>
      <c r="C12" s="127"/>
      <c r="D12" s="127"/>
      <c r="E12" s="127"/>
      <c r="F12" s="127"/>
    </row>
    <row r="13" spans="1:6" s="52" customFormat="1" ht="144" customHeight="1">
      <c r="A13" s="127" t="s">
        <v>239</v>
      </c>
      <c r="B13" s="127"/>
      <c r="C13" s="127"/>
      <c r="D13" s="127"/>
      <c r="E13" s="127"/>
      <c r="F13" s="127"/>
    </row>
    <row r="14" spans="1:6" s="52" customFormat="1" ht="18" hidden="1">
      <c r="A14" s="128" t="s">
        <v>3</v>
      </c>
      <c r="B14" s="128"/>
      <c r="C14" s="128"/>
      <c r="D14" s="128"/>
      <c r="E14" s="128"/>
      <c r="F14" s="128"/>
    </row>
    <row r="15" spans="1:6" s="52" customFormat="1" ht="18" hidden="1">
      <c r="A15" s="128" t="s">
        <v>162</v>
      </c>
      <c r="B15" s="128"/>
      <c r="C15" s="128"/>
      <c r="D15" s="128"/>
      <c r="E15" s="128"/>
      <c r="F15" s="128"/>
    </row>
    <row r="16" spans="1:6" s="52" customFormat="1" ht="63" customHeight="1">
      <c r="A16" s="127" t="s">
        <v>160</v>
      </c>
      <c r="B16" s="127"/>
      <c r="C16" s="127"/>
      <c r="D16" s="127"/>
      <c r="E16" s="127"/>
      <c r="F16" s="127"/>
    </row>
    <row r="17" spans="1:6" s="52" customFormat="1" ht="45.75" customHeight="1">
      <c r="A17" s="127" t="s">
        <v>240</v>
      </c>
      <c r="B17" s="127"/>
      <c r="C17" s="127"/>
      <c r="D17" s="127"/>
      <c r="E17" s="127"/>
      <c r="F17" s="127"/>
    </row>
    <row r="18" spans="1:6" s="52" customFormat="1" ht="39.75" customHeight="1">
      <c r="A18" s="127" t="s">
        <v>241</v>
      </c>
      <c r="B18" s="128"/>
      <c r="C18" s="128"/>
      <c r="D18" s="128"/>
      <c r="E18" s="128"/>
      <c r="F18" s="128"/>
    </row>
    <row r="19" spans="1:6" s="52" customFormat="1" ht="18" hidden="1">
      <c r="A19" s="128" t="s">
        <v>162</v>
      </c>
      <c r="B19" s="128"/>
      <c r="C19" s="128"/>
      <c r="D19" s="128"/>
      <c r="E19" s="128"/>
      <c r="F19" s="128"/>
    </row>
    <row r="20" spans="1:6" s="52" customFormat="1" ht="14.25" customHeight="1" hidden="1">
      <c r="A20" s="61"/>
      <c r="B20" s="61"/>
      <c r="C20" s="61"/>
      <c r="D20" s="61"/>
      <c r="E20" s="61"/>
      <c r="F20" s="61"/>
    </row>
    <row r="21" spans="1:6" s="52" customFormat="1" ht="39" customHeight="1">
      <c r="A21" s="131" t="s">
        <v>85</v>
      </c>
      <c r="B21" s="131"/>
      <c r="C21" s="131"/>
      <c r="D21" s="131"/>
      <c r="E21" s="126">
        <v>176394068.74</v>
      </c>
      <c r="F21" s="126"/>
    </row>
    <row r="22" spans="1:6" s="52" customFormat="1" ht="18">
      <c r="A22" s="123" t="s">
        <v>163</v>
      </c>
      <c r="B22" s="124"/>
      <c r="C22" s="124"/>
      <c r="D22" s="125"/>
      <c r="E22" s="126"/>
      <c r="F22" s="126"/>
    </row>
    <row r="23" spans="1:6" s="52" customFormat="1" ht="46.5" customHeight="1">
      <c r="A23" s="123" t="s">
        <v>166</v>
      </c>
      <c r="B23" s="124"/>
      <c r="C23" s="124"/>
      <c r="D23" s="125"/>
      <c r="E23" s="126">
        <f>E21</f>
        <v>176394068.74</v>
      </c>
      <c r="F23" s="126"/>
    </row>
    <row r="24" spans="1:6" s="52" customFormat="1" ht="45" customHeight="1">
      <c r="A24" s="123" t="s">
        <v>167</v>
      </c>
      <c r="B24" s="124"/>
      <c r="C24" s="124"/>
      <c r="D24" s="125"/>
      <c r="E24" s="126">
        <v>151436505.23</v>
      </c>
      <c r="F24" s="126"/>
    </row>
    <row r="25" spans="1:6" s="52" customFormat="1" ht="39" customHeight="1">
      <c r="A25" s="123" t="s">
        <v>168</v>
      </c>
      <c r="B25" s="124"/>
      <c r="C25" s="124"/>
      <c r="D25" s="125"/>
      <c r="E25" s="126">
        <v>24957563.51</v>
      </c>
      <c r="F25" s="126"/>
    </row>
    <row r="26" spans="1:6" s="52" customFormat="1" ht="41.25" customHeight="1">
      <c r="A26" s="132" t="s">
        <v>165</v>
      </c>
      <c r="B26" s="133"/>
      <c r="C26" s="133"/>
      <c r="D26" s="134"/>
      <c r="E26" s="126">
        <v>31945849.35</v>
      </c>
      <c r="F26" s="126"/>
    </row>
    <row r="27" spans="1:6" s="52" customFormat="1" ht="18">
      <c r="A27" s="123" t="s">
        <v>163</v>
      </c>
      <c r="B27" s="124"/>
      <c r="C27" s="124"/>
      <c r="D27" s="125"/>
      <c r="E27" s="126"/>
      <c r="F27" s="126"/>
    </row>
    <row r="28" spans="1:6" s="52" customFormat="1" ht="18">
      <c r="A28" s="123" t="s">
        <v>164</v>
      </c>
      <c r="B28" s="124"/>
      <c r="C28" s="124"/>
      <c r="D28" s="125"/>
      <c r="E28" s="126">
        <v>6634546.34</v>
      </c>
      <c r="F28" s="126"/>
    </row>
    <row r="29" spans="2:6" s="45" customFormat="1" ht="12" customHeight="1" hidden="1">
      <c r="B29" s="46"/>
      <c r="C29" s="46"/>
      <c r="D29" s="47"/>
      <c r="E29" s="47"/>
      <c r="F29" s="47"/>
    </row>
    <row r="30" spans="1:6" s="45" customFormat="1" ht="95.25" customHeight="1" hidden="1">
      <c r="A30" s="129" t="s">
        <v>28</v>
      </c>
      <c r="B30" s="129"/>
      <c r="C30" s="129"/>
      <c r="D30" s="48" t="s">
        <v>24</v>
      </c>
      <c r="E30" s="48" t="s">
        <v>25</v>
      </c>
      <c r="F30" s="48" t="s">
        <v>26</v>
      </c>
    </row>
    <row r="31" spans="1:6" s="45" customFormat="1" ht="18" hidden="1">
      <c r="A31" s="129" t="s">
        <v>27</v>
      </c>
      <c r="B31" s="129"/>
      <c r="C31" s="129"/>
      <c r="D31" s="49"/>
      <c r="E31" s="50"/>
      <c r="F31" s="50"/>
    </row>
    <row r="32" spans="1:6" s="45" customFormat="1" ht="18" hidden="1">
      <c r="A32" s="130"/>
      <c r="B32" s="130"/>
      <c r="C32" s="130"/>
      <c r="D32" s="49"/>
      <c r="E32" s="50"/>
      <c r="F32" s="50"/>
    </row>
    <row r="33" spans="1:6" s="45" customFormat="1" ht="18" hidden="1">
      <c r="A33" s="130"/>
      <c r="B33" s="130"/>
      <c r="C33" s="130"/>
      <c r="D33" s="49"/>
      <c r="E33" s="50"/>
      <c r="F33" s="50"/>
    </row>
    <row r="34" spans="1:6" s="45" customFormat="1" ht="18" hidden="1">
      <c r="A34" s="130"/>
      <c r="B34" s="130"/>
      <c r="C34" s="130"/>
      <c r="D34" s="50"/>
      <c r="E34" s="50"/>
      <c r="F34" s="50"/>
    </row>
    <row r="35" s="45" customFormat="1" ht="12.75"/>
    <row r="36" ht="58.5" customHeight="1"/>
    <row r="38" ht="85.5" customHeight="1"/>
    <row r="41" ht="18.75" customHeight="1"/>
    <row r="44" ht="18.75" customHeight="1"/>
    <row r="49" ht="18.75" customHeight="1"/>
    <row r="50" ht="18.75" customHeight="1"/>
    <row r="53" ht="18.75" customHeight="1"/>
    <row r="57" ht="18" customHeight="1"/>
    <row r="58" ht="18" customHeight="1"/>
    <row r="59" ht="18" customHeight="1"/>
    <row r="60" ht="18" customHeight="1"/>
    <row r="61" ht="18.75" customHeight="1"/>
    <row r="62" ht="18.75" customHeight="1"/>
    <row r="65" ht="18.75" customHeight="1"/>
    <row r="66" ht="38.25" customHeight="1"/>
    <row r="67" spans="2:6" ht="18.75" customHeight="1">
      <c r="B67" s="2"/>
      <c r="C67" s="2"/>
      <c r="D67" s="4"/>
      <c r="F67" s="3"/>
    </row>
    <row r="87" ht="17.25" customHeight="1"/>
    <row r="88" ht="17.25" customHeight="1"/>
    <row r="108" spans="5:6" ht="18">
      <c r="E108" s="4"/>
      <c r="F108" s="4"/>
    </row>
    <row r="109" spans="5:6" ht="18">
      <c r="E109" s="4"/>
      <c r="F109" s="4"/>
    </row>
    <row r="110" spans="5:6" ht="18">
      <c r="E110" s="4"/>
      <c r="F110" s="4"/>
    </row>
    <row r="111" spans="1:6" ht="18">
      <c r="A111" s="4"/>
      <c r="B111" s="4"/>
      <c r="C111" s="4"/>
      <c r="D111" s="4"/>
      <c r="E111" s="4"/>
      <c r="F111" s="4"/>
    </row>
    <row r="112" spans="1:4" ht="18">
      <c r="A112" s="2"/>
      <c r="B112" s="2"/>
      <c r="C112" s="2"/>
      <c r="D112" s="4"/>
    </row>
    <row r="113" spans="1:4" ht="18">
      <c r="A113" s="6"/>
      <c r="B113" s="6"/>
      <c r="C113" s="6"/>
      <c r="D113" s="4"/>
    </row>
    <row r="114" spans="1:4" ht="18">
      <c r="A114" s="7"/>
      <c r="B114" s="7"/>
      <c r="C114" s="7"/>
      <c r="D114" s="4"/>
    </row>
    <row r="115" spans="1:3" ht="15">
      <c r="A115" s="7"/>
      <c r="B115" s="7"/>
      <c r="C115" s="7"/>
    </row>
    <row r="116" spans="1:3" ht="15">
      <c r="A116" s="7"/>
      <c r="B116" s="7"/>
      <c r="C116" s="7"/>
    </row>
    <row r="117" spans="1:3" ht="15">
      <c r="A117" s="7"/>
      <c r="B117" s="7"/>
      <c r="C117" s="7"/>
    </row>
    <row r="118" spans="1:3" ht="15">
      <c r="A118" s="7"/>
      <c r="B118" s="7"/>
      <c r="C118" s="7"/>
    </row>
    <row r="119" spans="1:3" ht="15">
      <c r="A119" s="7"/>
      <c r="B119" s="7"/>
      <c r="C119" s="7"/>
    </row>
    <row r="120" spans="1:3" ht="15">
      <c r="A120" s="7"/>
      <c r="B120" s="7"/>
      <c r="C120" s="7"/>
    </row>
    <row r="121" spans="1:3" ht="15">
      <c r="A121" s="7"/>
      <c r="B121" s="7"/>
      <c r="C121" s="7"/>
    </row>
    <row r="122" spans="1:3" ht="15">
      <c r="A122" s="7"/>
      <c r="B122" s="7"/>
      <c r="C122" s="7"/>
    </row>
    <row r="123" spans="1:3" ht="15">
      <c r="A123" s="7"/>
      <c r="B123" s="7"/>
      <c r="C123" s="7"/>
    </row>
    <row r="124" spans="1:3" ht="15">
      <c r="A124" s="7"/>
      <c r="B124" s="7"/>
      <c r="C124" s="7"/>
    </row>
    <row r="125" spans="1:3" ht="15">
      <c r="A125" s="7"/>
      <c r="B125" s="7"/>
      <c r="C125" s="7"/>
    </row>
    <row r="126" spans="1:3" ht="15">
      <c r="A126" s="7"/>
      <c r="B126" s="7"/>
      <c r="C126" s="7"/>
    </row>
    <row r="127" spans="1:3" ht="15">
      <c r="A127" s="7"/>
      <c r="B127" s="7"/>
      <c r="C127" s="7"/>
    </row>
  </sheetData>
  <sheetProtection/>
  <mergeCells count="34">
    <mergeCell ref="A33:C33"/>
    <mergeCell ref="E21:F21"/>
    <mergeCell ref="E26:F26"/>
    <mergeCell ref="A21:D21"/>
    <mergeCell ref="A26:D26"/>
    <mergeCell ref="A34:C34"/>
    <mergeCell ref="A32:C32"/>
    <mergeCell ref="A31:C31"/>
    <mergeCell ref="A8:F8"/>
    <mergeCell ref="A9:F9"/>
    <mergeCell ref="A10:F10"/>
    <mergeCell ref="A11:F11"/>
    <mergeCell ref="A30:C30"/>
    <mergeCell ref="A19:F19"/>
    <mergeCell ref="A16:F16"/>
    <mergeCell ref="E23:F23"/>
    <mergeCell ref="E24:F24"/>
    <mergeCell ref="E25:F25"/>
    <mergeCell ref="A17:F17"/>
    <mergeCell ref="A18:F18"/>
    <mergeCell ref="A12:F12"/>
    <mergeCell ref="A13:F13"/>
    <mergeCell ref="A14:F14"/>
    <mergeCell ref="A15:F15"/>
    <mergeCell ref="B6:E6"/>
    <mergeCell ref="A27:D27"/>
    <mergeCell ref="A28:D28"/>
    <mergeCell ref="E27:F27"/>
    <mergeCell ref="E28:F28"/>
    <mergeCell ref="A22:D22"/>
    <mergeCell ref="E22:F22"/>
    <mergeCell ref="A23:D23"/>
    <mergeCell ref="A24:D24"/>
    <mergeCell ref="A25:D25"/>
  </mergeCells>
  <printOptions/>
  <pageMargins left="0.2755905511811024" right="0.35433070866141736" top="0.8661417322834646" bottom="0.5905511811023623" header="0.5118110236220472" footer="0.5118110236220472"/>
  <pageSetup fitToHeight="1" fitToWidth="1" horizontalDpi="300" verticalDpi="300" orientation="portrait" paperSize="9" scale="85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4">
      <selection activeCell="B32" sqref="B32"/>
    </sheetView>
  </sheetViews>
  <sheetFormatPr defaultColWidth="9.00390625" defaultRowHeight="12.75"/>
  <cols>
    <col min="2" max="2" width="49.50390625" style="0" customWidth="1"/>
    <col min="3" max="3" width="20.50390625" style="0" customWidth="1"/>
  </cols>
  <sheetData>
    <row r="1" spans="1:5" ht="18">
      <c r="A1" s="58"/>
      <c r="B1" s="58"/>
      <c r="C1" s="59" t="s">
        <v>83</v>
      </c>
      <c r="D1" s="51"/>
      <c r="E1" s="51"/>
    </row>
    <row r="2" spans="1:3" ht="15">
      <c r="A2" s="135" t="s">
        <v>157</v>
      </c>
      <c r="B2" s="135"/>
      <c r="C2" s="135"/>
    </row>
    <row r="3" spans="1:3" ht="15">
      <c r="A3" s="53"/>
      <c r="B3" s="53"/>
      <c r="C3" s="53"/>
    </row>
    <row r="4" spans="1:3" ht="15">
      <c r="A4" s="54" t="s">
        <v>141</v>
      </c>
      <c r="B4" s="54" t="s">
        <v>86</v>
      </c>
      <c r="C4" s="54" t="s">
        <v>228</v>
      </c>
    </row>
    <row r="5" spans="1:3" ht="15">
      <c r="A5" s="54">
        <v>1</v>
      </c>
      <c r="B5" s="54">
        <v>2</v>
      </c>
      <c r="C5" s="54">
        <v>3</v>
      </c>
    </row>
    <row r="6" spans="1:3" ht="15">
      <c r="A6" s="55" t="s">
        <v>2</v>
      </c>
      <c r="B6" s="55" t="s">
        <v>142</v>
      </c>
      <c r="C6" s="78">
        <v>41457338.32</v>
      </c>
    </row>
    <row r="7" spans="1:3" ht="15">
      <c r="A7" s="55"/>
      <c r="B7" s="56" t="s">
        <v>128</v>
      </c>
      <c r="C7" s="78"/>
    </row>
    <row r="8" spans="1:3" ht="15">
      <c r="A8" s="55"/>
      <c r="B8" s="56" t="s">
        <v>143</v>
      </c>
      <c r="C8" s="78">
        <v>144448219.39</v>
      </c>
    </row>
    <row r="9" spans="1:3" ht="15">
      <c r="A9" s="55"/>
      <c r="B9" s="57" t="s">
        <v>90</v>
      </c>
      <c r="C9" s="78"/>
    </row>
    <row r="10" spans="1:3" ht="15">
      <c r="A10" s="55"/>
      <c r="B10" s="57" t="s">
        <v>144</v>
      </c>
      <c r="C10" s="78">
        <v>4957815.01</v>
      </c>
    </row>
    <row r="11" spans="1:3" ht="15">
      <c r="A11" s="55"/>
      <c r="B11" s="56" t="s">
        <v>145</v>
      </c>
      <c r="C11" s="78">
        <v>6634546.34</v>
      </c>
    </row>
    <row r="12" spans="1:3" ht="15">
      <c r="A12" s="55"/>
      <c r="B12" s="57" t="s">
        <v>90</v>
      </c>
      <c r="C12" s="78"/>
    </row>
    <row r="13" spans="1:3" ht="15">
      <c r="A13" s="55"/>
      <c r="B13" s="57" t="s">
        <v>144</v>
      </c>
      <c r="C13" s="78">
        <v>134854.74</v>
      </c>
    </row>
    <row r="14" spans="1:3" ht="15">
      <c r="A14" s="55" t="s">
        <v>3</v>
      </c>
      <c r="B14" s="55" t="s">
        <v>146</v>
      </c>
      <c r="C14" s="78">
        <v>2703600.67</v>
      </c>
    </row>
    <row r="15" spans="1:3" ht="15">
      <c r="A15" s="55"/>
      <c r="B15" s="56" t="s">
        <v>128</v>
      </c>
      <c r="C15" s="78"/>
    </row>
    <row r="16" spans="1:3" ht="15">
      <c r="A16" s="55"/>
      <c r="B16" s="56" t="s">
        <v>147</v>
      </c>
      <c r="C16" s="78">
        <v>439394.62</v>
      </c>
    </row>
    <row r="17" spans="1:3" ht="15">
      <c r="A17" s="55"/>
      <c r="B17" s="57" t="s">
        <v>90</v>
      </c>
      <c r="C17" s="91"/>
    </row>
    <row r="18" spans="1:3" ht="15">
      <c r="A18" s="55"/>
      <c r="B18" s="57" t="s">
        <v>148</v>
      </c>
      <c r="C18" s="92">
        <f>C16</f>
        <v>439394.62</v>
      </c>
    </row>
    <row r="19" spans="1:3" ht="46.5">
      <c r="A19" s="55"/>
      <c r="B19" s="57" t="s">
        <v>149</v>
      </c>
      <c r="C19" s="78">
        <v>0</v>
      </c>
    </row>
    <row r="20" spans="1:3" ht="15">
      <c r="A20" s="55"/>
      <c r="B20" s="56" t="s">
        <v>150</v>
      </c>
      <c r="C20" s="78">
        <v>0</v>
      </c>
    </row>
    <row r="21" spans="1:3" ht="15">
      <c r="A21" s="55"/>
      <c r="B21" s="56" t="s">
        <v>151</v>
      </c>
      <c r="C21" s="78">
        <v>1395853.23</v>
      </c>
    </row>
    <row r="22" spans="1:3" ht="15">
      <c r="A22" s="55"/>
      <c r="B22" s="56" t="s">
        <v>152</v>
      </c>
      <c r="C22" s="78">
        <v>0.09</v>
      </c>
    </row>
    <row r="23" spans="1:3" ht="15">
      <c r="A23" s="55" t="s">
        <v>229</v>
      </c>
      <c r="B23" s="55" t="s">
        <v>153</v>
      </c>
      <c r="C23" s="78">
        <v>2302311.9</v>
      </c>
    </row>
    <row r="24" spans="1:3" ht="15">
      <c r="A24" s="55"/>
      <c r="B24" s="56" t="s">
        <v>128</v>
      </c>
      <c r="C24" s="78"/>
    </row>
    <row r="25" spans="1:3" ht="15">
      <c r="A25" s="55"/>
      <c r="B25" s="56" t="s">
        <v>154</v>
      </c>
      <c r="C25" s="78"/>
    </row>
    <row r="26" spans="1:3" ht="15">
      <c r="A26" s="55"/>
      <c r="B26" s="56" t="s">
        <v>155</v>
      </c>
      <c r="C26" s="78">
        <v>2302311.9</v>
      </c>
    </row>
    <row r="27" spans="1:3" ht="15">
      <c r="A27" s="55"/>
      <c r="B27" s="57" t="s">
        <v>90</v>
      </c>
      <c r="C27" s="78"/>
    </row>
    <row r="28" spans="1:3" ht="15">
      <c r="A28" s="55"/>
      <c r="B28" s="57" t="s">
        <v>156</v>
      </c>
      <c r="C28" s="78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90" zoomScaleNormal="75" zoomScaleSheetLayoutView="90" zoomScalePageLayoutView="0" workbookViewId="0" topLeftCell="A1">
      <selection activeCell="H12" sqref="H12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66" customWidth="1"/>
    <col min="9" max="10" width="9.125" style="38" customWidth="1"/>
    <col min="11" max="11" width="14.25390625" style="38" bestFit="1" customWidth="1"/>
    <col min="12" max="12" width="9.125" style="38" customWidth="1"/>
    <col min="13" max="13" width="14.37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42" t="s">
        <v>1</v>
      </c>
      <c r="C2" s="142"/>
      <c r="D2" s="142"/>
      <c r="E2" s="142"/>
      <c r="F2" s="142"/>
      <c r="G2" s="142"/>
    </row>
    <row r="3" ht="15">
      <c r="A3" s="41"/>
    </row>
    <row r="4" spans="1:9" ht="15">
      <c r="A4" s="143" t="s">
        <v>225</v>
      </c>
      <c r="B4" s="143" t="s">
        <v>87</v>
      </c>
      <c r="C4" s="143" t="s">
        <v>113</v>
      </c>
      <c r="D4" s="143" t="s">
        <v>114</v>
      </c>
      <c r="E4" s="143"/>
      <c r="F4" s="143"/>
      <c r="G4" s="143"/>
      <c r="H4" s="143"/>
      <c r="I4" s="143"/>
    </row>
    <row r="5" spans="1:9" ht="15">
      <c r="A5" s="143"/>
      <c r="B5" s="143"/>
      <c r="C5" s="143"/>
      <c r="D5" s="143" t="s">
        <v>115</v>
      </c>
      <c r="E5" s="143" t="s">
        <v>90</v>
      </c>
      <c r="F5" s="143"/>
      <c r="G5" s="143"/>
      <c r="H5" s="143"/>
      <c r="I5" s="143"/>
    </row>
    <row r="6" spans="1:9" ht="194.25" customHeight="1">
      <c r="A6" s="143"/>
      <c r="B6" s="143"/>
      <c r="C6" s="143"/>
      <c r="D6" s="143"/>
      <c r="E6" s="143" t="s">
        <v>140</v>
      </c>
      <c r="F6" s="143" t="s">
        <v>116</v>
      </c>
      <c r="G6" s="143" t="s">
        <v>117</v>
      </c>
      <c r="H6" s="143" t="s">
        <v>118</v>
      </c>
      <c r="I6" s="143"/>
    </row>
    <row r="7" spans="1:9" ht="30.75">
      <c r="A7" s="143"/>
      <c r="B7" s="143"/>
      <c r="C7" s="143"/>
      <c r="D7" s="143"/>
      <c r="E7" s="143"/>
      <c r="F7" s="143"/>
      <c r="G7" s="143"/>
      <c r="H7" s="54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54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62930720.00000001</v>
      </c>
      <c r="E9" s="79">
        <f>E12</f>
        <v>50037750.00000001</v>
      </c>
      <c r="F9" s="79">
        <f>F18-F51</f>
        <v>4999999.999999999</v>
      </c>
      <c r="G9" s="79"/>
      <c r="H9" s="78">
        <f>H12+H16+H14+H10</f>
        <v>7892970</v>
      </c>
      <c r="I9" s="79"/>
    </row>
    <row r="10" spans="1:9" ht="15">
      <c r="A10" s="42" t="s">
        <v>90</v>
      </c>
      <c r="B10" s="136">
        <v>110</v>
      </c>
      <c r="C10" s="136">
        <v>120</v>
      </c>
      <c r="D10" s="138">
        <f>H10</f>
        <v>176230</v>
      </c>
      <c r="E10" s="144" t="s">
        <v>97</v>
      </c>
      <c r="F10" s="144" t="s">
        <v>97</v>
      </c>
      <c r="G10" s="144" t="s">
        <v>97</v>
      </c>
      <c r="H10" s="140">
        <f>'[2]по старому'!$J$19</f>
        <v>176230</v>
      </c>
      <c r="I10" s="144" t="s">
        <v>97</v>
      </c>
    </row>
    <row r="11" spans="1:9" ht="15">
      <c r="A11" s="36" t="s">
        <v>121</v>
      </c>
      <c r="B11" s="137"/>
      <c r="C11" s="137"/>
      <c r="D11" s="139"/>
      <c r="E11" s="145"/>
      <c r="F11" s="145"/>
      <c r="G11" s="145"/>
      <c r="H11" s="141"/>
      <c r="I11" s="145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56554490.00000001</v>
      </c>
      <c r="E12" s="79">
        <f>E18-E51</f>
        <v>50037750.00000001</v>
      </c>
      <c r="F12" s="81" t="s">
        <v>97</v>
      </c>
      <c r="G12" s="81" t="s">
        <v>97</v>
      </c>
      <c r="H12" s="78">
        <f>6286740+230000</f>
        <v>6516740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v>0</v>
      </c>
      <c r="E13" s="81" t="s">
        <v>97</v>
      </c>
      <c r="F13" s="81" t="s">
        <v>97</v>
      </c>
      <c r="G13" s="81" t="s">
        <v>97</v>
      </c>
      <c r="H13" s="66">
        <v>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8"/>
      <c r="I14" s="81" t="s">
        <v>97</v>
      </c>
      <c r="M14" s="85"/>
    </row>
    <row r="15" spans="1:13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103" t="s">
        <v>97</v>
      </c>
      <c r="I15" s="81" t="s">
        <v>97</v>
      </c>
      <c r="M15" s="85"/>
    </row>
    <row r="16" spans="1:9" ht="15">
      <c r="A16" s="36" t="s">
        <v>56</v>
      </c>
      <c r="B16" s="35">
        <v>160</v>
      </c>
      <c r="C16" s="68" t="s">
        <v>174</v>
      </c>
      <c r="D16" s="79">
        <f>H16</f>
        <v>1200000</v>
      </c>
      <c r="E16" s="81" t="s">
        <v>97</v>
      </c>
      <c r="F16" s="81" t="s">
        <v>97</v>
      </c>
      <c r="G16" s="81" t="s">
        <v>97</v>
      </c>
      <c r="H16" s="78">
        <f>1430000-230000</f>
        <v>1200000</v>
      </c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8"/>
      <c r="I17" s="81" t="s">
        <v>97</v>
      </c>
    </row>
    <row r="18" spans="1:13" s="101" customFormat="1" ht="15">
      <c r="A18" s="98" t="s">
        <v>126</v>
      </c>
      <c r="B18" s="10">
        <v>200</v>
      </c>
      <c r="C18" s="10" t="s">
        <v>97</v>
      </c>
      <c r="D18" s="99">
        <f aca="true" t="shared" si="0" ref="D18:D49">E18+F18+H18</f>
        <v>63370114.620000005</v>
      </c>
      <c r="E18" s="99">
        <f>E20+E26+E30+E31+E32+E33+E34+E35+E36+E37+E38</f>
        <v>50037750.230000004</v>
      </c>
      <c r="F18" s="99">
        <f>F20+F26</f>
        <v>5181944.6899999995</v>
      </c>
      <c r="G18" s="99">
        <f>G20+G26+G30+G31+G32+G33+G34+G35+G36+G37+G38</f>
        <v>0</v>
      </c>
      <c r="H18" s="100">
        <f>H20+H26+H30+H31+H32+H33+H34+H35+H36+H37+H38+H25</f>
        <v>8150419.7</v>
      </c>
      <c r="I18" s="99"/>
      <c r="M18" s="102">
        <f>D9-D18</f>
        <v>-439394.6199999973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46966459.650000006</v>
      </c>
      <c r="E19" s="79">
        <f>E20</f>
        <v>41883150.230000004</v>
      </c>
      <c r="F19" s="79">
        <f>F20</f>
        <v>0</v>
      </c>
      <c r="G19" s="79">
        <f>G20</f>
        <v>0</v>
      </c>
      <c r="H19" s="78">
        <f>H20</f>
        <v>5083309.42</v>
      </c>
      <c r="I19" s="79"/>
    </row>
    <row r="20" spans="1:9" ht="15">
      <c r="A20" s="42" t="s">
        <v>128</v>
      </c>
      <c r="B20" s="136">
        <v>211</v>
      </c>
      <c r="C20" s="136">
        <v>110</v>
      </c>
      <c r="D20" s="138">
        <f t="shared" si="0"/>
        <v>46966459.650000006</v>
      </c>
      <c r="E20" s="138">
        <f>E22+E24+E23</f>
        <v>41883150.230000004</v>
      </c>
      <c r="F20" s="138">
        <f>F22+F24+F23</f>
        <v>0</v>
      </c>
      <c r="G20" s="138">
        <f>G22+G24+G23</f>
        <v>0</v>
      </c>
      <c r="H20" s="140">
        <f>H22+H24+H23</f>
        <v>5083309.42</v>
      </c>
      <c r="I20" s="138"/>
    </row>
    <row r="21" spans="1:13" ht="30.75">
      <c r="A21" s="42" t="s">
        <v>129</v>
      </c>
      <c r="B21" s="137"/>
      <c r="C21" s="137"/>
      <c r="D21" s="139">
        <f t="shared" si="0"/>
        <v>0</v>
      </c>
      <c r="E21" s="139"/>
      <c r="F21" s="139"/>
      <c r="G21" s="139"/>
      <c r="H21" s="141"/>
      <c r="I21" s="139"/>
      <c r="K21" s="85">
        <f>'[4]по старому'!$J$23+'[4]по старому'!$J$24</f>
        <v>31462255.23</v>
      </c>
      <c r="M21" s="85">
        <f>H18-H9</f>
        <v>257449.7000000002</v>
      </c>
    </row>
    <row r="22" spans="1:9" s="96" customFormat="1" ht="30.75">
      <c r="A22" s="105" t="s">
        <v>175</v>
      </c>
      <c r="B22" s="106" t="s">
        <v>176</v>
      </c>
      <c r="C22" s="106" t="s">
        <v>177</v>
      </c>
      <c r="D22" s="95">
        <f t="shared" si="0"/>
        <v>35270800.63</v>
      </c>
      <c r="E22" s="95">
        <f>27000000.23+'[3]Лист1'!$B$5+'[3]Лист1'!$C$5</f>
        <v>31462255.23</v>
      </c>
      <c r="F22" s="95">
        <v>0</v>
      </c>
      <c r="G22" s="95">
        <v>0</v>
      </c>
      <c r="H22" s="95">
        <f>1260282+2553263.4-5000</f>
        <v>3808545.4</v>
      </c>
      <c r="I22" s="95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13" s="96" customFormat="1" ht="30.75">
      <c r="A24" s="105" t="s">
        <v>41</v>
      </c>
      <c r="B24" s="106" t="s">
        <v>181</v>
      </c>
      <c r="C24" s="106" t="s">
        <v>182</v>
      </c>
      <c r="D24" s="95">
        <f t="shared" si="0"/>
        <v>11028659.02</v>
      </c>
      <c r="E24" s="95">
        <f>8008500+'[3]Лист1'!$B$4+'[3]Лист1'!$C$4</f>
        <v>9920895</v>
      </c>
      <c r="F24" s="95">
        <v>0</v>
      </c>
      <c r="G24" s="95">
        <v>0</v>
      </c>
      <c r="H24" s="95">
        <v>1107764.02</v>
      </c>
      <c r="I24" s="95"/>
      <c r="L24" s="96">
        <v>9920895</v>
      </c>
      <c r="M24" s="107">
        <f>L24-E24</f>
        <v>0</v>
      </c>
    </row>
    <row r="25" spans="1:9" s="66" customFormat="1" ht="93">
      <c r="A25" s="67" t="s">
        <v>236</v>
      </c>
      <c r="B25" s="69" t="s">
        <v>235</v>
      </c>
      <c r="C25" s="69" t="s">
        <v>234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5181944.6899999995</v>
      </c>
      <c r="E26" s="79">
        <v>0</v>
      </c>
      <c r="F26" s="79">
        <f>SUM(F28:F32)+F38</f>
        <v>5181944.6899999995</v>
      </c>
      <c r="G26" s="79">
        <v>0</v>
      </c>
      <c r="H26" s="78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8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8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1552491.5499999998</v>
      </c>
      <c r="E29" s="79">
        <v>0</v>
      </c>
      <c r="F29" s="79">
        <f>718395.65+454175+2945+131040+125048.7+'[1]report'!$P$92</f>
        <v>1552491.5499999998</v>
      </c>
      <c r="G29" s="79">
        <v>0</v>
      </c>
      <c r="H29" s="78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2853047.4</v>
      </c>
      <c r="E30" s="79">
        <v>0</v>
      </c>
      <c r="F30" s="79">
        <f>2016342+833658+'[1]report'!$O$100</f>
        <v>2853047.4</v>
      </c>
      <c r="G30" s="79">
        <v>0</v>
      </c>
      <c r="H30" s="78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8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8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8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91">
        <v>99200</v>
      </c>
      <c r="I34" s="80"/>
      <c r="M34" s="90"/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30530</v>
      </c>
      <c r="E35" s="80">
        <f>28500</f>
        <v>28500</v>
      </c>
      <c r="F35" s="80">
        <v>0</v>
      </c>
      <c r="G35" s="80">
        <v>0</v>
      </c>
      <c r="H35" s="91">
        <f>2000+30</f>
        <v>2030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423200</v>
      </c>
      <c r="E36" s="88">
        <v>245000</v>
      </c>
      <c r="F36" s="88">
        <v>0</v>
      </c>
      <c r="G36" s="88">
        <v>0</v>
      </c>
      <c r="H36" s="104">
        <f>5000+173200</f>
        <v>178200</v>
      </c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91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10998586.02</v>
      </c>
      <c r="E38" s="79">
        <f>9500+6020000+800000+700000+150000-245000</f>
        <v>7434500</v>
      </c>
      <c r="F38" s="79">
        <f>718395.65+'[1]report'!$O$104</f>
        <v>776405.7400000001</v>
      </c>
      <c r="G38" s="79"/>
      <c r="H38" s="78">
        <f>3700+351250+375300+510930+500000+1013500.28+30000+3000</f>
        <v>2787680.2800000003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8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8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8">
        <v>0</v>
      </c>
      <c r="I43" s="79"/>
    </row>
    <row r="44" spans="1:9" ht="15">
      <c r="A44" s="36" t="s">
        <v>128</v>
      </c>
      <c r="B44" s="136">
        <v>310</v>
      </c>
      <c r="C44" s="136">
        <v>510</v>
      </c>
      <c r="D44" s="138">
        <f t="shared" si="0"/>
        <v>0</v>
      </c>
      <c r="E44" s="138">
        <v>0</v>
      </c>
      <c r="F44" s="138">
        <v>0</v>
      </c>
      <c r="G44" s="138">
        <v>0</v>
      </c>
      <c r="H44" s="140">
        <v>0</v>
      </c>
      <c r="I44" s="138"/>
    </row>
    <row r="45" spans="1:9" ht="15">
      <c r="A45" s="36" t="s">
        <v>135</v>
      </c>
      <c r="B45" s="137"/>
      <c r="C45" s="137"/>
      <c r="D45" s="139">
        <f t="shared" si="0"/>
        <v>0</v>
      </c>
      <c r="E45" s="139"/>
      <c r="F45" s="139"/>
      <c r="G45" s="139"/>
      <c r="H45" s="141"/>
      <c r="I45" s="139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8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8">
        <v>0</v>
      </c>
      <c r="I47" s="79"/>
    </row>
    <row r="48" spans="1:9" ht="15">
      <c r="A48" s="36" t="s">
        <v>128</v>
      </c>
      <c r="B48" s="136">
        <v>410</v>
      </c>
      <c r="C48" s="136">
        <v>610</v>
      </c>
      <c r="D48" s="138">
        <f t="shared" si="0"/>
        <v>0</v>
      </c>
      <c r="E48" s="138">
        <v>0</v>
      </c>
      <c r="F48" s="138">
        <v>0</v>
      </c>
      <c r="G48" s="138">
        <v>0</v>
      </c>
      <c r="H48" s="140">
        <v>0</v>
      </c>
      <c r="I48" s="138"/>
    </row>
    <row r="49" spans="1:9" ht="15">
      <c r="A49" s="36" t="s">
        <v>138</v>
      </c>
      <c r="B49" s="137"/>
      <c r="C49" s="137"/>
      <c r="D49" s="139">
        <f t="shared" si="0"/>
        <v>0</v>
      </c>
      <c r="E49" s="139"/>
      <c r="F49" s="139"/>
      <c r="G49" s="139"/>
      <c r="H49" s="141"/>
      <c r="I49" s="139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8">
        <v>0</v>
      </c>
      <c r="I50" s="79"/>
    </row>
    <row r="51" spans="1:13" ht="15">
      <c r="A51" s="36" t="s">
        <v>103</v>
      </c>
      <c r="B51" s="35">
        <v>500</v>
      </c>
      <c r="C51" s="35" t="s">
        <v>97</v>
      </c>
      <c r="D51" s="79">
        <v>0</v>
      </c>
      <c r="E51" s="79">
        <v>0.23</v>
      </c>
      <c r="F51" s="79">
        <v>181944.69</v>
      </c>
      <c r="G51" s="79"/>
      <c r="H51" s="78">
        <v>257449.7</v>
      </c>
      <c r="I51" s="79"/>
      <c r="M51" s="85">
        <f>SUM(D51:H51)</f>
        <v>439394.62</v>
      </c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8">
        <v>0</v>
      </c>
      <c r="I52" s="79"/>
    </row>
    <row r="53" spans="1:9" ht="15">
      <c r="A53" s="76"/>
      <c r="B53" s="77"/>
      <c r="C53" s="77"/>
      <c r="D53" s="76"/>
      <c r="E53" s="76"/>
      <c r="F53" s="76"/>
      <c r="G53" s="76"/>
      <c r="H53" s="97"/>
      <c r="I53" s="76"/>
    </row>
    <row r="54" ht="15">
      <c r="A54" s="38" t="s">
        <v>226</v>
      </c>
    </row>
  </sheetData>
  <sheetProtection/>
  <mergeCells count="43">
    <mergeCell ref="A4:A7"/>
    <mergeCell ref="B4:B7"/>
    <mergeCell ref="C4:C7"/>
    <mergeCell ref="D4:I4"/>
    <mergeCell ref="D5:D7"/>
    <mergeCell ref="E5:I5"/>
    <mergeCell ref="G6:G7"/>
    <mergeCell ref="E10:E11"/>
    <mergeCell ref="B10:B11"/>
    <mergeCell ref="C10:C11"/>
    <mergeCell ref="H10:H11"/>
    <mergeCell ref="I10:I11"/>
    <mergeCell ref="F10:F11"/>
    <mergeCell ref="I44:I45"/>
    <mergeCell ref="D44:D45"/>
    <mergeCell ref="E44:E45"/>
    <mergeCell ref="H6:I6"/>
    <mergeCell ref="F6:F7"/>
    <mergeCell ref="G44:G45"/>
    <mergeCell ref="E6:E7"/>
    <mergeCell ref="F20:F21"/>
    <mergeCell ref="G20:G21"/>
    <mergeCell ref="G10:G11"/>
    <mergeCell ref="H48:H49"/>
    <mergeCell ref="D20:D21"/>
    <mergeCell ref="E20:E21"/>
    <mergeCell ref="F44:F45"/>
    <mergeCell ref="D10:D11"/>
    <mergeCell ref="B2:G2"/>
    <mergeCell ref="H44:H45"/>
    <mergeCell ref="G48:G49"/>
    <mergeCell ref="B44:B45"/>
    <mergeCell ref="C44:C45"/>
    <mergeCell ref="B48:B49"/>
    <mergeCell ref="C48:C49"/>
    <mergeCell ref="D48:D49"/>
    <mergeCell ref="E48:E49"/>
    <mergeCell ref="I48:I49"/>
    <mergeCell ref="B20:B21"/>
    <mergeCell ref="C20:C21"/>
    <mergeCell ref="H20:H21"/>
    <mergeCell ref="I20:I21"/>
    <mergeCell ref="F48:F49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75" zoomScaleSheetLayoutView="100" zoomScalePageLayoutView="0" workbookViewId="0" topLeftCell="A1">
      <selection activeCell="H36" sqref="H36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1" width="9.125" style="38" customWidth="1"/>
    <col min="12" max="12" width="11.375" style="38" bestFit="1" customWidth="1"/>
    <col min="13" max="13" width="13.12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42" t="s">
        <v>1</v>
      </c>
      <c r="C2" s="142"/>
      <c r="D2" s="142"/>
      <c r="E2" s="142"/>
      <c r="F2" s="142"/>
      <c r="G2" s="142"/>
    </row>
    <row r="3" ht="15">
      <c r="A3" s="41"/>
    </row>
    <row r="4" spans="1:9" ht="15">
      <c r="A4" s="143" t="s">
        <v>225</v>
      </c>
      <c r="B4" s="143" t="s">
        <v>87</v>
      </c>
      <c r="C4" s="143" t="s">
        <v>113</v>
      </c>
      <c r="D4" s="143" t="s">
        <v>114</v>
      </c>
      <c r="E4" s="143"/>
      <c r="F4" s="143"/>
      <c r="G4" s="143"/>
      <c r="H4" s="143"/>
      <c r="I4" s="143"/>
    </row>
    <row r="5" spans="1:9" ht="15">
      <c r="A5" s="143"/>
      <c r="B5" s="143"/>
      <c r="C5" s="143"/>
      <c r="D5" s="143" t="s">
        <v>115</v>
      </c>
      <c r="E5" s="143" t="s">
        <v>90</v>
      </c>
      <c r="F5" s="143"/>
      <c r="G5" s="143"/>
      <c r="H5" s="143"/>
      <c r="I5" s="143"/>
    </row>
    <row r="6" spans="1:9" ht="194.25" customHeight="1">
      <c r="A6" s="143"/>
      <c r="B6" s="143"/>
      <c r="C6" s="143"/>
      <c r="D6" s="143"/>
      <c r="E6" s="143" t="s">
        <v>140</v>
      </c>
      <c r="F6" s="143" t="s">
        <v>116</v>
      </c>
      <c r="G6" s="143" t="s">
        <v>117</v>
      </c>
      <c r="H6" s="143" t="s">
        <v>118</v>
      </c>
      <c r="I6" s="143"/>
    </row>
    <row r="7" spans="1:9" ht="30.75">
      <c r="A7" s="143"/>
      <c r="B7" s="143"/>
      <c r="C7" s="143"/>
      <c r="D7" s="143"/>
      <c r="E7" s="143"/>
      <c r="F7" s="143"/>
      <c r="G7" s="143"/>
      <c r="H7" s="35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53243192</v>
      </c>
      <c r="E9" s="79">
        <f>E12</f>
        <v>37409100</v>
      </c>
      <c r="F9" s="79">
        <f>F18</f>
        <v>8117352</v>
      </c>
      <c r="G9" s="79"/>
      <c r="H9" s="79">
        <f>H12+H13+H14</f>
        <v>7716740</v>
      </c>
      <c r="I9" s="79"/>
    </row>
    <row r="10" spans="1:9" ht="15">
      <c r="A10" s="42" t="s">
        <v>90</v>
      </c>
      <c r="B10" s="136">
        <v>110</v>
      </c>
      <c r="C10" s="136">
        <v>120</v>
      </c>
      <c r="D10" s="138"/>
      <c r="E10" s="144" t="s">
        <v>97</v>
      </c>
      <c r="F10" s="144" t="s">
        <v>97</v>
      </c>
      <c r="G10" s="144" t="s">
        <v>97</v>
      </c>
      <c r="H10" s="138"/>
      <c r="I10" s="144" t="s">
        <v>97</v>
      </c>
    </row>
    <row r="11" spans="1:9" ht="15">
      <c r="A11" s="36" t="s">
        <v>121</v>
      </c>
      <c r="B11" s="137"/>
      <c r="C11" s="137"/>
      <c r="D11" s="139"/>
      <c r="E11" s="145"/>
      <c r="F11" s="145"/>
      <c r="G11" s="145"/>
      <c r="H11" s="139"/>
      <c r="I11" s="145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43695840</v>
      </c>
      <c r="E12" s="79">
        <f>E18</f>
        <v>37409100</v>
      </c>
      <c r="F12" s="81" t="s">
        <v>97</v>
      </c>
      <c r="G12" s="81" t="s">
        <v>97</v>
      </c>
      <c r="H12" s="79">
        <v>6286740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9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</row>
    <row r="16" spans="1:9" ht="1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2" ht="1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53243192</v>
      </c>
      <c r="E18" s="79">
        <f>E20+E26+E30+E31+E32+E33+E34+E35+E36+E37+E38</f>
        <v>37409100</v>
      </c>
      <c r="F18" s="79">
        <f>F20+F26</f>
        <v>8117352</v>
      </c>
      <c r="G18" s="79">
        <f>G20+G26+G30+G31+G32+G33+G34+G35+G36+G37+G38</f>
        <v>0</v>
      </c>
      <c r="H18" s="79">
        <f>H20+H26+H30+H31+H32+H33+H34+H35+H36+H37+H38+H25</f>
        <v>7716740</v>
      </c>
      <c r="I18" s="79"/>
      <c r="L18" s="85">
        <f>H18-H9</f>
        <v>0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34162000</v>
      </c>
      <c r="E19" s="79">
        <f>E20</f>
        <v>29254500</v>
      </c>
      <c r="F19" s="79">
        <f>F20</f>
        <v>0</v>
      </c>
      <c r="G19" s="79">
        <f>G20</f>
        <v>0</v>
      </c>
      <c r="H19" s="79">
        <f>H20</f>
        <v>4907500</v>
      </c>
      <c r="I19" s="79"/>
    </row>
    <row r="20" spans="1:9" ht="15">
      <c r="A20" s="42" t="s">
        <v>128</v>
      </c>
      <c r="B20" s="136">
        <v>211</v>
      </c>
      <c r="C20" s="136">
        <v>110</v>
      </c>
      <c r="D20" s="138">
        <f t="shared" si="0"/>
        <v>34162000</v>
      </c>
      <c r="E20" s="138">
        <f>E22+E24+E23</f>
        <v>29254500</v>
      </c>
      <c r="F20" s="138">
        <f>F22+F24+F23</f>
        <v>0</v>
      </c>
      <c r="G20" s="138">
        <f>G22+G24+G23</f>
        <v>0</v>
      </c>
      <c r="H20" s="138">
        <f>H22+H24+H23</f>
        <v>4907500</v>
      </c>
      <c r="I20" s="138"/>
    </row>
    <row r="21" spans="1:9" ht="30.75">
      <c r="A21" s="42" t="s">
        <v>129</v>
      </c>
      <c r="B21" s="137"/>
      <c r="C21" s="137"/>
      <c r="D21" s="139">
        <f t="shared" si="0"/>
        <v>0</v>
      </c>
      <c r="E21" s="139"/>
      <c r="F21" s="139"/>
      <c r="G21" s="139"/>
      <c r="H21" s="139"/>
      <c r="I21" s="139"/>
    </row>
    <row r="22" spans="1:9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24384700</v>
      </c>
      <c r="E22" s="78">
        <f>10373000+10373000</f>
        <v>20746000</v>
      </c>
      <c r="F22" s="78">
        <v>0</v>
      </c>
      <c r="G22" s="78">
        <v>0</v>
      </c>
      <c r="H22" s="78">
        <f>1240000+2398700</f>
        <v>3638700</v>
      </c>
      <c r="I22" s="78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9110300</v>
      </c>
      <c r="E24" s="78">
        <v>8008500</v>
      </c>
      <c r="F24" s="78">
        <v>0</v>
      </c>
      <c r="G24" s="78">
        <v>0</v>
      </c>
      <c r="H24" s="78">
        <v>1101800</v>
      </c>
      <c r="I24" s="78"/>
    </row>
    <row r="25" spans="1:9" s="66" customFormat="1" ht="93">
      <c r="A25" s="67" t="s">
        <v>236</v>
      </c>
      <c r="B25" s="69" t="s">
        <v>235</v>
      </c>
      <c r="C25" s="69" t="s">
        <v>234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8117352</v>
      </c>
      <c r="E26" s="79">
        <v>0</v>
      </c>
      <c r="F26" s="79">
        <f>SUM(F28:F32)+F38</f>
        <v>8117352</v>
      </c>
      <c r="G26" s="79">
        <v>0</v>
      </c>
      <c r="H26" s="79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1883320.7</v>
      </c>
      <c r="E29" s="79">
        <v>0</v>
      </c>
      <c r="F29" s="79">
        <f>454175+2945+131040+125048.7+1170112</f>
        <v>1883320.7</v>
      </c>
      <c r="G29" s="79">
        <v>0</v>
      </c>
      <c r="H29" s="79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4797240</v>
      </c>
      <c r="E30" s="79">
        <v>0</v>
      </c>
      <c r="F30" s="79">
        <f>3963582+833658</f>
        <v>4797240</v>
      </c>
      <c r="G30" s="79">
        <v>0</v>
      </c>
      <c r="H30" s="79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>
        <f>F38+F29</f>
        <v>3320112</v>
      </c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0</v>
      </c>
      <c r="E36" s="88">
        <v>0</v>
      </c>
      <c r="F36" s="88">
        <v>0</v>
      </c>
      <c r="G36" s="88">
        <v>0</v>
      </c>
      <c r="H36" s="88">
        <v>0</v>
      </c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11794331.3</v>
      </c>
      <c r="E38" s="79">
        <f>9500+6020000+800000+700000+150000</f>
        <v>7679500</v>
      </c>
      <c r="F38" s="79">
        <v>1436791.3</v>
      </c>
      <c r="G38" s="79"/>
      <c r="H38" s="79">
        <f>3700+351250+375300+503000+500000+944790</f>
        <v>2678040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36">
        <v>310</v>
      </c>
      <c r="C44" s="136">
        <v>510</v>
      </c>
      <c r="D44" s="138">
        <f t="shared" si="0"/>
        <v>0</v>
      </c>
      <c r="E44" s="138">
        <v>0</v>
      </c>
      <c r="F44" s="138">
        <v>0</v>
      </c>
      <c r="G44" s="138">
        <v>0</v>
      </c>
      <c r="H44" s="138">
        <v>0</v>
      </c>
      <c r="I44" s="138"/>
    </row>
    <row r="45" spans="1:9" ht="15">
      <c r="A45" s="36" t="s">
        <v>135</v>
      </c>
      <c r="B45" s="137"/>
      <c r="C45" s="137"/>
      <c r="D45" s="139">
        <f t="shared" si="0"/>
        <v>0</v>
      </c>
      <c r="E45" s="139"/>
      <c r="F45" s="139"/>
      <c r="G45" s="139"/>
      <c r="H45" s="139"/>
      <c r="I45" s="139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36">
        <v>410</v>
      </c>
      <c r="C48" s="136">
        <v>610</v>
      </c>
      <c r="D48" s="138">
        <f t="shared" si="0"/>
        <v>0</v>
      </c>
      <c r="E48" s="138">
        <v>0</v>
      </c>
      <c r="F48" s="138">
        <v>0</v>
      </c>
      <c r="G48" s="138">
        <v>0</v>
      </c>
      <c r="H48" s="138">
        <v>0</v>
      </c>
      <c r="I48" s="138"/>
    </row>
    <row r="49" spans="1:9" ht="15">
      <c r="A49" s="36" t="s">
        <v>138</v>
      </c>
      <c r="B49" s="137"/>
      <c r="C49" s="137"/>
      <c r="D49" s="139">
        <f t="shared" si="0"/>
        <v>0</v>
      </c>
      <c r="E49" s="139"/>
      <c r="F49" s="139"/>
      <c r="G49" s="139"/>
      <c r="H49" s="139"/>
      <c r="I49" s="139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9" ht="15">
      <c r="A51" s="36" t="s">
        <v>103</v>
      </c>
      <c r="B51" s="35">
        <v>500</v>
      </c>
      <c r="C51" s="35" t="s">
        <v>97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/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/>
      <c r="E53" s="76"/>
      <c r="F53" s="76"/>
      <c r="G53" s="76"/>
      <c r="H53" s="76"/>
      <c r="I53" s="76"/>
    </row>
    <row r="54" ht="15">
      <c r="A54" s="38" t="s">
        <v>226</v>
      </c>
    </row>
  </sheetData>
  <sheetProtection/>
  <mergeCells count="43">
    <mergeCell ref="B2:G2"/>
    <mergeCell ref="A4:A7"/>
    <mergeCell ref="B4:B7"/>
    <mergeCell ref="C4:C7"/>
    <mergeCell ref="D4:I4"/>
    <mergeCell ref="D5:D7"/>
    <mergeCell ref="E5:I5"/>
    <mergeCell ref="E6:E7"/>
    <mergeCell ref="F6:F7"/>
    <mergeCell ref="G6:G7"/>
    <mergeCell ref="H6:I6"/>
    <mergeCell ref="B10:B11"/>
    <mergeCell ref="C10:C11"/>
    <mergeCell ref="D10:D11"/>
    <mergeCell ref="E10:E11"/>
    <mergeCell ref="F10:F11"/>
    <mergeCell ref="G10:G11"/>
    <mergeCell ref="H10:H11"/>
    <mergeCell ref="I10:I11"/>
    <mergeCell ref="B20:B21"/>
    <mergeCell ref="C20:C21"/>
    <mergeCell ref="D20:D21"/>
    <mergeCell ref="E20:E21"/>
    <mergeCell ref="F20:F21"/>
    <mergeCell ref="G20:G21"/>
    <mergeCell ref="H20:H21"/>
    <mergeCell ref="I20:I21"/>
    <mergeCell ref="B44:B45"/>
    <mergeCell ref="C44:C45"/>
    <mergeCell ref="D44:D45"/>
    <mergeCell ref="E44:E45"/>
    <mergeCell ref="F44:F45"/>
    <mergeCell ref="G44:G45"/>
    <mergeCell ref="H44:H45"/>
    <mergeCell ref="I44:I45"/>
    <mergeCell ref="H48:H49"/>
    <mergeCell ref="I48:I49"/>
    <mergeCell ref="B48:B49"/>
    <mergeCell ref="C48:C49"/>
    <mergeCell ref="D48:D49"/>
    <mergeCell ref="E48:E49"/>
    <mergeCell ref="F48:F49"/>
    <mergeCell ref="G48:G49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75" zoomScaleSheetLayoutView="100" zoomScalePageLayoutView="0" workbookViewId="0" topLeftCell="A1">
      <selection activeCell="H36" sqref="H36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1" width="9.125" style="38" customWidth="1"/>
    <col min="12" max="12" width="11.375" style="38" bestFit="1" customWidth="1"/>
    <col min="13" max="13" width="13.12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42" t="s">
        <v>1</v>
      </c>
      <c r="C2" s="142"/>
      <c r="D2" s="142"/>
      <c r="E2" s="142"/>
      <c r="F2" s="142"/>
      <c r="G2" s="142"/>
    </row>
    <row r="3" ht="15">
      <c r="A3" s="41"/>
    </row>
    <row r="4" spans="1:9" ht="15">
      <c r="A4" s="143" t="s">
        <v>225</v>
      </c>
      <c r="B4" s="143" t="s">
        <v>87</v>
      </c>
      <c r="C4" s="143" t="s">
        <v>113</v>
      </c>
      <c r="D4" s="143" t="s">
        <v>114</v>
      </c>
      <c r="E4" s="143"/>
      <c r="F4" s="143"/>
      <c r="G4" s="143"/>
      <c r="H4" s="143"/>
      <c r="I4" s="143"/>
    </row>
    <row r="5" spans="1:9" ht="15">
      <c r="A5" s="143"/>
      <c r="B5" s="143"/>
      <c r="C5" s="143"/>
      <c r="D5" s="143" t="s">
        <v>115</v>
      </c>
      <c r="E5" s="143" t="s">
        <v>90</v>
      </c>
      <c r="F5" s="143"/>
      <c r="G5" s="143"/>
      <c r="H5" s="143"/>
      <c r="I5" s="143"/>
    </row>
    <row r="6" spans="1:9" ht="194.25" customHeight="1">
      <c r="A6" s="143"/>
      <c r="B6" s="143"/>
      <c r="C6" s="143"/>
      <c r="D6" s="143"/>
      <c r="E6" s="143" t="s">
        <v>140</v>
      </c>
      <c r="F6" s="143" t="s">
        <v>116</v>
      </c>
      <c r="G6" s="143" t="s">
        <v>117</v>
      </c>
      <c r="H6" s="143" t="s">
        <v>118</v>
      </c>
      <c r="I6" s="143"/>
    </row>
    <row r="7" spans="1:9" ht="30.75">
      <c r="A7" s="143"/>
      <c r="B7" s="143"/>
      <c r="C7" s="143"/>
      <c r="D7" s="143"/>
      <c r="E7" s="143"/>
      <c r="F7" s="143"/>
      <c r="G7" s="143"/>
      <c r="H7" s="35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56087192</v>
      </c>
      <c r="E9" s="79">
        <f>E12</f>
        <v>40253100</v>
      </c>
      <c r="F9" s="79">
        <f>F18</f>
        <v>8117352</v>
      </c>
      <c r="G9" s="79"/>
      <c r="H9" s="79">
        <f>H12+H13+H14</f>
        <v>7716740</v>
      </c>
      <c r="I9" s="79"/>
    </row>
    <row r="10" spans="1:9" ht="15">
      <c r="A10" s="42" t="s">
        <v>90</v>
      </c>
      <c r="B10" s="136">
        <v>110</v>
      </c>
      <c r="C10" s="136">
        <v>120</v>
      </c>
      <c r="D10" s="138"/>
      <c r="E10" s="144" t="s">
        <v>97</v>
      </c>
      <c r="F10" s="144" t="s">
        <v>97</v>
      </c>
      <c r="G10" s="144" t="s">
        <v>97</v>
      </c>
      <c r="H10" s="138">
        <v>0</v>
      </c>
      <c r="I10" s="144" t="s">
        <v>97</v>
      </c>
    </row>
    <row r="11" spans="1:9" ht="15">
      <c r="A11" s="36" t="s">
        <v>121</v>
      </c>
      <c r="B11" s="137"/>
      <c r="C11" s="137"/>
      <c r="D11" s="139"/>
      <c r="E11" s="145"/>
      <c r="F11" s="145"/>
      <c r="G11" s="145"/>
      <c r="H11" s="139"/>
      <c r="I11" s="145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46539840</v>
      </c>
      <c r="E12" s="79">
        <f>E18</f>
        <v>40253100</v>
      </c>
      <c r="F12" s="81" t="s">
        <v>97</v>
      </c>
      <c r="G12" s="81" t="s">
        <v>97</v>
      </c>
      <c r="H12" s="79">
        <v>6286740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9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</row>
    <row r="16" spans="1:9" ht="1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2" ht="1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56087192</v>
      </c>
      <c r="E18" s="79">
        <f>E20+E26+E30+E31+E32+E33+E34+E35+E36+E37+E38</f>
        <v>40253100</v>
      </c>
      <c r="F18" s="79">
        <f>F20+F26</f>
        <v>8117352</v>
      </c>
      <c r="G18" s="79">
        <f>G20+G26+G30+G31+G32+G33+G34+G35+G36+G37+G38</f>
        <v>0</v>
      </c>
      <c r="H18" s="79">
        <f>H20+H26+H30+H31+H32+H33+H34+H35+H36+H37+H38+H25</f>
        <v>7716740</v>
      </c>
      <c r="I18" s="79"/>
      <c r="L18" s="85">
        <f>H18-H9</f>
        <v>0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37006000</v>
      </c>
      <c r="E19" s="79">
        <f>E20</f>
        <v>32098500</v>
      </c>
      <c r="F19" s="79">
        <f>F20</f>
        <v>0</v>
      </c>
      <c r="G19" s="79">
        <f>G20</f>
        <v>0</v>
      </c>
      <c r="H19" s="79">
        <f>H20</f>
        <v>4907500</v>
      </c>
      <c r="I19" s="79"/>
    </row>
    <row r="20" spans="1:9" ht="15">
      <c r="A20" s="42" t="s">
        <v>128</v>
      </c>
      <c r="B20" s="136">
        <v>211</v>
      </c>
      <c r="C20" s="136">
        <v>110</v>
      </c>
      <c r="D20" s="138">
        <f t="shared" si="0"/>
        <v>37006000</v>
      </c>
      <c r="E20" s="138">
        <f>E22+E24+E23</f>
        <v>32098500</v>
      </c>
      <c r="F20" s="138">
        <f>F22+F24+F23</f>
        <v>0</v>
      </c>
      <c r="G20" s="138">
        <f>G22+G24+G23</f>
        <v>0</v>
      </c>
      <c r="H20" s="138">
        <f>H22+H24+H23</f>
        <v>4907500</v>
      </c>
      <c r="I20" s="138"/>
    </row>
    <row r="21" spans="1:9" ht="30.75">
      <c r="A21" s="42" t="s">
        <v>129</v>
      </c>
      <c r="B21" s="137"/>
      <c r="C21" s="137"/>
      <c r="D21" s="139">
        <f t="shared" si="0"/>
        <v>0</v>
      </c>
      <c r="E21" s="139"/>
      <c r="F21" s="139"/>
      <c r="G21" s="139"/>
      <c r="H21" s="139"/>
      <c r="I21" s="139"/>
    </row>
    <row r="22" spans="1:9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27228700</v>
      </c>
      <c r="E22" s="78">
        <f>11795000*2</f>
        <v>23590000</v>
      </c>
      <c r="F22" s="78">
        <v>0</v>
      </c>
      <c r="G22" s="78">
        <v>0</v>
      </c>
      <c r="H22" s="78">
        <f>1240000+2398700</f>
        <v>3638700</v>
      </c>
      <c r="I22" s="78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9110300</v>
      </c>
      <c r="E24" s="78">
        <v>8008500</v>
      </c>
      <c r="F24" s="78">
        <v>0</v>
      </c>
      <c r="G24" s="78">
        <v>0</v>
      </c>
      <c r="H24" s="78">
        <v>1101800</v>
      </c>
      <c r="I24" s="78"/>
    </row>
    <row r="25" spans="1:9" s="66" customFormat="1" ht="93">
      <c r="A25" s="67" t="s">
        <v>236</v>
      </c>
      <c r="B25" s="69" t="s">
        <v>235</v>
      </c>
      <c r="C25" s="69" t="s">
        <v>234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8117352</v>
      </c>
      <c r="E26" s="79">
        <v>0</v>
      </c>
      <c r="F26" s="79">
        <f>SUM(F28:F32)+F38</f>
        <v>8117352</v>
      </c>
      <c r="G26" s="79">
        <v>0</v>
      </c>
      <c r="H26" s="79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1883320.7</v>
      </c>
      <c r="E29" s="79">
        <v>0</v>
      </c>
      <c r="F29" s="79">
        <f>454175+2945+131040+125048.7+1170112</f>
        <v>1883320.7</v>
      </c>
      <c r="G29" s="79">
        <v>0</v>
      </c>
      <c r="H29" s="79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4797240</v>
      </c>
      <c r="E30" s="79">
        <v>0</v>
      </c>
      <c r="F30" s="79">
        <f>3963582+833658</f>
        <v>4797240</v>
      </c>
      <c r="G30" s="79">
        <v>0</v>
      </c>
      <c r="H30" s="79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/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0</v>
      </c>
      <c r="E36" s="88">
        <v>0</v>
      </c>
      <c r="F36" s="88">
        <v>0</v>
      </c>
      <c r="G36" s="88">
        <v>0</v>
      </c>
      <c r="H36" s="88">
        <v>0</v>
      </c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11794331.3</v>
      </c>
      <c r="E38" s="79">
        <f>9500+6020000+800000+700000+150000</f>
        <v>7679500</v>
      </c>
      <c r="F38" s="79">
        <v>1436791.3</v>
      </c>
      <c r="G38" s="79"/>
      <c r="H38" s="79">
        <f>3700+351250+375300+503000+500000+944790</f>
        <v>2678040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36">
        <v>310</v>
      </c>
      <c r="C44" s="136">
        <v>510</v>
      </c>
      <c r="D44" s="138">
        <f t="shared" si="0"/>
        <v>0</v>
      </c>
      <c r="E44" s="138">
        <v>0</v>
      </c>
      <c r="F44" s="138">
        <v>0</v>
      </c>
      <c r="G44" s="138">
        <v>0</v>
      </c>
      <c r="H44" s="138">
        <v>0</v>
      </c>
      <c r="I44" s="138"/>
    </row>
    <row r="45" spans="1:9" ht="15">
      <c r="A45" s="36" t="s">
        <v>135</v>
      </c>
      <c r="B45" s="137"/>
      <c r="C45" s="137"/>
      <c r="D45" s="139">
        <f t="shared" si="0"/>
        <v>0</v>
      </c>
      <c r="E45" s="139"/>
      <c r="F45" s="139"/>
      <c r="G45" s="139"/>
      <c r="H45" s="139"/>
      <c r="I45" s="139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36">
        <v>410</v>
      </c>
      <c r="C48" s="136">
        <v>610</v>
      </c>
      <c r="D48" s="138">
        <f t="shared" si="0"/>
        <v>0</v>
      </c>
      <c r="E48" s="138">
        <v>0</v>
      </c>
      <c r="F48" s="138">
        <v>0</v>
      </c>
      <c r="G48" s="138">
        <v>0</v>
      </c>
      <c r="H48" s="138">
        <v>0</v>
      </c>
      <c r="I48" s="138"/>
    </row>
    <row r="49" spans="1:9" ht="15">
      <c r="A49" s="36" t="s">
        <v>138</v>
      </c>
      <c r="B49" s="137"/>
      <c r="C49" s="137"/>
      <c r="D49" s="139">
        <f t="shared" si="0"/>
        <v>0</v>
      </c>
      <c r="E49" s="139"/>
      <c r="F49" s="139"/>
      <c r="G49" s="139"/>
      <c r="H49" s="139"/>
      <c r="I49" s="139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9" ht="15">
      <c r="A51" s="36" t="s">
        <v>103</v>
      </c>
      <c r="B51" s="35">
        <v>500</v>
      </c>
      <c r="C51" s="35" t="s">
        <v>97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/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 t="s">
        <v>237</v>
      </c>
      <c r="E53" s="76"/>
      <c r="F53" s="76"/>
      <c r="G53" s="76"/>
      <c r="H53" s="76"/>
      <c r="I53" s="76"/>
    </row>
    <row r="54" ht="15">
      <c r="A54" s="38" t="s">
        <v>226</v>
      </c>
    </row>
  </sheetData>
  <sheetProtection/>
  <mergeCells count="43">
    <mergeCell ref="B2:G2"/>
    <mergeCell ref="A4:A7"/>
    <mergeCell ref="B4:B7"/>
    <mergeCell ref="C4:C7"/>
    <mergeCell ref="D4:I4"/>
    <mergeCell ref="D5:D7"/>
    <mergeCell ref="E5:I5"/>
    <mergeCell ref="E6:E7"/>
    <mergeCell ref="F6:F7"/>
    <mergeCell ref="G6:G7"/>
    <mergeCell ref="H6:I6"/>
    <mergeCell ref="B10:B11"/>
    <mergeCell ref="C10:C11"/>
    <mergeCell ref="D10:D11"/>
    <mergeCell ref="E10:E11"/>
    <mergeCell ref="F10:F11"/>
    <mergeCell ref="G10:G11"/>
    <mergeCell ref="H10:H11"/>
    <mergeCell ref="I10:I11"/>
    <mergeCell ref="B20:B21"/>
    <mergeCell ref="C20:C21"/>
    <mergeCell ref="D20:D21"/>
    <mergeCell ref="E20:E21"/>
    <mergeCell ref="F20:F21"/>
    <mergeCell ref="G20:G21"/>
    <mergeCell ref="H20:H21"/>
    <mergeCell ref="I20:I21"/>
    <mergeCell ref="B44:B45"/>
    <mergeCell ref="C44:C45"/>
    <mergeCell ref="D44:D45"/>
    <mergeCell ref="E44:E45"/>
    <mergeCell ref="F44:F45"/>
    <mergeCell ref="G44:G45"/>
    <mergeCell ref="H44:H45"/>
    <mergeCell ref="I44:I45"/>
    <mergeCell ref="H48:H49"/>
    <mergeCell ref="I48:I49"/>
    <mergeCell ref="B48:B49"/>
    <mergeCell ref="C48:C49"/>
    <mergeCell ref="D48:D49"/>
    <mergeCell ref="E48:E49"/>
    <mergeCell ref="F48:F49"/>
    <mergeCell ref="G48:G49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="85" zoomScaleSheetLayoutView="85" zoomScalePageLayoutView="0" workbookViewId="0" topLeftCell="A1">
      <selection activeCell="D5" sqref="D5:F6"/>
    </sheetView>
  </sheetViews>
  <sheetFormatPr defaultColWidth="9.00390625" defaultRowHeight="12.75"/>
  <cols>
    <col min="1" max="1" width="28.50390625" style="0" customWidth="1"/>
    <col min="2" max="3" width="13.375" style="0" customWidth="1"/>
    <col min="4" max="4" width="16.875" style="0" customWidth="1"/>
    <col min="5" max="11" width="13.375" style="0" customWidth="1"/>
    <col min="12" max="12" width="17.625" style="0" customWidth="1"/>
  </cols>
  <sheetData>
    <row r="1" spans="1:12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 t="s">
        <v>100</v>
      </c>
    </row>
    <row r="2" spans="1:12" ht="48.75" customHeight="1">
      <c r="A2" s="34"/>
      <c r="B2" s="146" t="s">
        <v>254</v>
      </c>
      <c r="C2" s="146"/>
      <c r="D2" s="146"/>
      <c r="E2" s="146"/>
      <c r="F2" s="146"/>
      <c r="G2" s="146"/>
      <c r="H2" s="146"/>
      <c r="I2" s="146"/>
      <c r="J2" s="146"/>
      <c r="K2" s="34"/>
      <c r="L2" s="34"/>
    </row>
    <row r="3" spans="1:12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1.5" customHeight="1">
      <c r="A4" s="143" t="s">
        <v>86</v>
      </c>
      <c r="B4" s="143" t="s">
        <v>87</v>
      </c>
      <c r="C4" s="143" t="s">
        <v>88</v>
      </c>
      <c r="D4" s="143" t="s">
        <v>101</v>
      </c>
      <c r="E4" s="143"/>
      <c r="F4" s="143"/>
      <c r="G4" s="143"/>
      <c r="H4" s="143"/>
      <c r="I4" s="143"/>
      <c r="J4" s="143"/>
      <c r="K4" s="143"/>
      <c r="L4" s="143"/>
    </row>
    <row r="5" spans="1:12" ht="15">
      <c r="A5" s="143"/>
      <c r="B5" s="143"/>
      <c r="C5" s="143"/>
      <c r="D5" s="143" t="s">
        <v>89</v>
      </c>
      <c r="E5" s="143"/>
      <c r="F5" s="143"/>
      <c r="G5" s="143" t="s">
        <v>90</v>
      </c>
      <c r="H5" s="143"/>
      <c r="I5" s="143"/>
      <c r="J5" s="143"/>
      <c r="K5" s="143"/>
      <c r="L5" s="143"/>
    </row>
    <row r="6" spans="1:12" ht="102" customHeight="1">
      <c r="A6" s="143"/>
      <c r="B6" s="143"/>
      <c r="C6" s="143"/>
      <c r="D6" s="143"/>
      <c r="E6" s="143"/>
      <c r="F6" s="143"/>
      <c r="G6" s="116" t="s">
        <v>91</v>
      </c>
      <c r="H6" s="116"/>
      <c r="I6" s="116"/>
      <c r="J6" s="116" t="s">
        <v>92</v>
      </c>
      <c r="K6" s="116"/>
      <c r="L6" s="116"/>
    </row>
    <row r="7" spans="1:12" ht="62.25">
      <c r="A7" s="143"/>
      <c r="B7" s="143"/>
      <c r="C7" s="143"/>
      <c r="D7" s="35" t="s">
        <v>248</v>
      </c>
      <c r="E7" s="35" t="s">
        <v>246</v>
      </c>
      <c r="F7" s="35" t="s">
        <v>247</v>
      </c>
      <c r="G7" s="35" t="s">
        <v>93</v>
      </c>
      <c r="H7" s="35" t="s">
        <v>94</v>
      </c>
      <c r="I7" s="35" t="s">
        <v>95</v>
      </c>
      <c r="J7" s="35" t="s">
        <v>244</v>
      </c>
      <c r="K7" s="35" t="s">
        <v>246</v>
      </c>
      <c r="L7" s="35" t="s">
        <v>245</v>
      </c>
    </row>
    <row r="8" spans="1:12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</row>
    <row r="9" spans="1:12" ht="46.5">
      <c r="A9" s="36" t="s">
        <v>96</v>
      </c>
      <c r="B9" s="35">
        <v>1</v>
      </c>
      <c r="C9" s="35" t="s">
        <v>97</v>
      </c>
      <c r="D9" s="79">
        <f>SUM(E9:L9)</f>
        <v>63370114.620000005</v>
      </c>
      <c r="E9" s="79">
        <f aca="true" t="shared" si="0" ref="E9:J9">SUM(E10:E12)</f>
        <v>0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>SUM(K10:K12)</f>
        <v>0</v>
      </c>
      <c r="L9" s="79">
        <f>SUM(L10:L12)</f>
        <v>63370114.620000005</v>
      </c>
    </row>
    <row r="10" spans="1:12" ht="62.25">
      <c r="A10" s="36" t="s">
        <v>98</v>
      </c>
      <c r="B10" s="35">
        <v>1001</v>
      </c>
      <c r="C10" s="35" t="s">
        <v>97</v>
      </c>
      <c r="D10" s="79">
        <f>SUM(E10:L10)</f>
        <v>1687787.7</v>
      </c>
      <c r="E10" s="79">
        <f aca="true" t="shared" si="1" ref="E10:J10">SUM(E11:E13)</f>
        <v>0</v>
      </c>
      <c r="F10" s="79">
        <f t="shared" si="1"/>
        <v>0</v>
      </c>
      <c r="G10" s="79">
        <f t="shared" si="1"/>
        <v>0</v>
      </c>
      <c r="H10" s="79">
        <f t="shared" si="1"/>
        <v>0</v>
      </c>
      <c r="I10" s="79">
        <f t="shared" si="1"/>
        <v>0</v>
      </c>
      <c r="J10" s="79">
        <f t="shared" si="1"/>
        <v>0</v>
      </c>
      <c r="K10" s="79">
        <v>0</v>
      </c>
      <c r="L10" s="79">
        <v>1687787.7</v>
      </c>
    </row>
    <row r="11" spans="1:12" ht="15">
      <c r="A11" s="36"/>
      <c r="B11" s="36"/>
      <c r="C11" s="36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46.5">
      <c r="A12" s="36" t="s">
        <v>99</v>
      </c>
      <c r="B12" s="35">
        <v>2001</v>
      </c>
      <c r="C12" s="36">
        <v>2018</v>
      </c>
      <c r="D12" s="79">
        <f>SUM(E12:L12)</f>
        <v>61682326.92</v>
      </c>
      <c r="E12" s="79">
        <f aca="true" t="shared" si="2" ref="E12:J12">SUM(E13:E15)</f>
        <v>0</v>
      </c>
      <c r="F12" s="79">
        <f t="shared" si="2"/>
        <v>0</v>
      </c>
      <c r="G12" s="79">
        <f t="shared" si="2"/>
        <v>0</v>
      </c>
      <c r="H12" s="79">
        <f t="shared" si="2"/>
        <v>0</v>
      </c>
      <c r="I12" s="79">
        <f t="shared" si="2"/>
        <v>0</v>
      </c>
      <c r="J12" s="79">
        <f t="shared" si="2"/>
        <v>0</v>
      </c>
      <c r="K12" s="79">
        <v>0</v>
      </c>
      <c r="L12" s="79">
        <f>'табл2 2018'!D18-'табл. 2.1'!L10</f>
        <v>61682326.92</v>
      </c>
    </row>
    <row r="13" spans="1:12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</sheetData>
  <sheetProtection/>
  <mergeCells count="9">
    <mergeCell ref="B2:J2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115" zoomScaleSheetLayoutView="115" zoomScalePageLayoutView="0" workbookViewId="0" topLeftCell="A1">
      <selection activeCell="C8" sqref="C8"/>
    </sheetView>
  </sheetViews>
  <sheetFormatPr defaultColWidth="9.00390625" defaultRowHeight="12.75"/>
  <cols>
    <col min="1" max="1" width="32.375" style="0" customWidth="1"/>
    <col min="2" max="2" width="15.125" style="0" customWidth="1"/>
    <col min="3" max="3" width="28.50390625" style="0" customWidth="1"/>
  </cols>
  <sheetData>
    <row r="1" spans="1:3" ht="15">
      <c r="A1" s="34"/>
      <c r="B1" s="34"/>
      <c r="C1" s="37" t="s">
        <v>107</v>
      </c>
    </row>
    <row r="2" spans="1:3" ht="65.25" customHeight="1">
      <c r="A2" s="146" t="s">
        <v>251</v>
      </c>
      <c r="B2" s="146"/>
      <c r="C2" s="146"/>
    </row>
    <row r="3" spans="1:3" ht="15">
      <c r="A3" s="34"/>
      <c r="B3" s="34"/>
      <c r="C3" s="34"/>
    </row>
    <row r="4" spans="1:3" ht="46.5">
      <c r="A4" s="35" t="s">
        <v>86</v>
      </c>
      <c r="B4" s="35" t="s">
        <v>87</v>
      </c>
      <c r="C4" s="35" t="s">
        <v>102</v>
      </c>
    </row>
    <row r="5" spans="1:3" ht="15">
      <c r="A5" s="35">
        <v>1</v>
      </c>
      <c r="B5" s="35">
        <v>2</v>
      </c>
      <c r="C5" s="35">
        <v>3</v>
      </c>
    </row>
    <row r="6" spans="1:3" ht="15">
      <c r="A6" s="36" t="s">
        <v>103</v>
      </c>
      <c r="B6" s="70" t="s">
        <v>215</v>
      </c>
      <c r="C6" s="79">
        <v>0</v>
      </c>
    </row>
    <row r="7" spans="1:3" ht="15">
      <c r="A7" s="36" t="s">
        <v>104</v>
      </c>
      <c r="B7" s="70" t="s">
        <v>216</v>
      </c>
      <c r="C7" s="79">
        <v>0</v>
      </c>
    </row>
    <row r="8" spans="1:3" ht="15">
      <c r="A8" s="36" t="s">
        <v>105</v>
      </c>
      <c r="B8" s="70" t="s">
        <v>217</v>
      </c>
      <c r="C8" s="79">
        <v>0</v>
      </c>
    </row>
    <row r="9" spans="1:3" ht="15">
      <c r="A9" s="36"/>
      <c r="B9" s="71"/>
      <c r="C9" s="79">
        <v>0</v>
      </c>
    </row>
    <row r="10" spans="1:3" ht="15">
      <c r="A10" s="36" t="s">
        <v>106</v>
      </c>
      <c r="B10" s="70" t="s">
        <v>218</v>
      </c>
      <c r="C10" s="79">
        <v>0</v>
      </c>
    </row>
    <row r="11" spans="1:3" ht="15">
      <c r="A11" s="36"/>
      <c r="B11" s="71"/>
      <c r="C11" s="79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15" zoomScaleSheetLayoutView="115" zoomScalePageLayoutView="0" workbookViewId="0" topLeftCell="A1">
      <selection activeCell="G8" sqref="G8"/>
    </sheetView>
  </sheetViews>
  <sheetFormatPr defaultColWidth="9.00390625" defaultRowHeight="12.75"/>
  <cols>
    <col min="1" max="1" width="34.50390625" style="0" customWidth="1"/>
    <col min="2" max="2" width="19.50390625" style="0" customWidth="1"/>
    <col min="3" max="3" width="27.125" style="0" customWidth="1"/>
  </cols>
  <sheetData>
    <row r="1" spans="1:3" ht="15">
      <c r="A1" s="34"/>
      <c r="B1" s="34"/>
      <c r="C1" s="37" t="s">
        <v>111</v>
      </c>
    </row>
    <row r="2" spans="1:3" ht="15">
      <c r="A2" s="121" t="s">
        <v>112</v>
      </c>
      <c r="B2" s="121"/>
      <c r="C2" s="121"/>
    </row>
    <row r="3" spans="1:3" ht="15">
      <c r="A3" s="34"/>
      <c r="B3" s="34"/>
      <c r="C3" s="34"/>
    </row>
    <row r="4" spans="1:3" ht="15">
      <c r="A4" s="35" t="s">
        <v>86</v>
      </c>
      <c r="B4" s="35" t="s">
        <v>87</v>
      </c>
      <c r="C4" s="35" t="s">
        <v>108</v>
      </c>
    </row>
    <row r="5" spans="1:3" ht="15">
      <c r="A5" s="35">
        <v>1</v>
      </c>
      <c r="B5" s="35">
        <v>2</v>
      </c>
      <c r="C5" s="35">
        <v>3</v>
      </c>
    </row>
    <row r="6" spans="1:3" ht="30.75">
      <c r="A6" s="36" t="s">
        <v>109</v>
      </c>
      <c r="B6" s="70" t="s">
        <v>215</v>
      </c>
      <c r="C6" s="79">
        <v>0</v>
      </c>
    </row>
    <row r="7" spans="1:3" ht="93">
      <c r="A7" s="82" t="s">
        <v>219</v>
      </c>
      <c r="B7" s="70" t="s">
        <v>216</v>
      </c>
      <c r="C7" s="79">
        <v>0</v>
      </c>
    </row>
    <row r="8" spans="1:3" ht="30.75">
      <c r="A8" s="36" t="s">
        <v>110</v>
      </c>
      <c r="B8" s="70" t="s">
        <v>217</v>
      </c>
      <c r="C8" s="79">
        <v>0</v>
      </c>
    </row>
    <row r="11" ht="12.75">
      <c r="C11" s="93"/>
    </row>
    <row r="12" spans="1:3" ht="15">
      <c r="A12" s="34" t="s">
        <v>73</v>
      </c>
      <c r="B12" s="84"/>
      <c r="C12" s="94" t="s">
        <v>249</v>
      </c>
    </row>
    <row r="13" spans="2:3" ht="15">
      <c r="B13" s="75" t="s">
        <v>69</v>
      </c>
      <c r="C13" s="75" t="s">
        <v>71</v>
      </c>
    </row>
    <row r="14" spans="1:3" ht="15">
      <c r="A14" s="83" t="s">
        <v>70</v>
      </c>
      <c r="C14" s="93"/>
    </row>
    <row r="15" ht="12.75">
      <c r="C15" s="93"/>
    </row>
    <row r="16" spans="1:3" ht="15">
      <c r="A16" s="34"/>
      <c r="C16" s="93"/>
    </row>
    <row r="17" spans="1:3" ht="15">
      <c r="A17" s="34" t="s">
        <v>220</v>
      </c>
      <c r="B17" s="84"/>
      <c r="C17" s="94" t="s">
        <v>250</v>
      </c>
    </row>
    <row r="18" spans="1:3" ht="15">
      <c r="A18" s="34"/>
      <c r="B18" s="75" t="s">
        <v>69</v>
      </c>
      <c r="C18" s="75" t="s">
        <v>71</v>
      </c>
    </row>
    <row r="19" ht="15">
      <c r="A19" s="83" t="s">
        <v>70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Техникум</cp:lastModifiedBy>
  <cp:lastPrinted>2018-05-03T13:17:07Z</cp:lastPrinted>
  <dcterms:created xsi:type="dcterms:W3CDTF">2010-11-11T07:11:47Z</dcterms:created>
  <dcterms:modified xsi:type="dcterms:W3CDTF">2018-05-03T13:51:40Z</dcterms:modified>
  <cp:category/>
  <cp:version/>
  <cp:contentType/>
  <cp:contentStatus/>
</cp:coreProperties>
</file>